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345" windowHeight="8970" tabRatio="601" activeTab="0"/>
  </bookViews>
  <sheets>
    <sheet name="Summary" sheetId="1" r:id="rId1"/>
    <sheet name="Income Stmt" sheetId="2" r:id="rId2"/>
    <sheet name="Balance Sheet" sheetId="3" r:id="rId3"/>
    <sheet name="Cash Flow" sheetId="4" r:id="rId4"/>
    <sheet name="Equity" sheetId="5" r:id="rId5"/>
  </sheets>
  <definedNames>
    <definedName name="_xlnm.Print_Area" localSheetId="2">'Balance Sheet'!$A$1:$H$61</definedName>
    <definedName name="_xlnm.Print_Area" localSheetId="3">'Cash Flow'!$A$1:$E$77</definedName>
    <definedName name="_xlnm.Print_Area" localSheetId="4">'Equity'!$A$1:$M$42</definedName>
    <definedName name="_xlnm.Print_Area" localSheetId="1">'Income Stmt'!$A$1:$F$42</definedName>
    <definedName name="_xlnm.Print_Area" localSheetId="0">'Summary'!$A$1:$G$42</definedName>
  </definedNames>
  <calcPr fullCalcOnLoad="1"/>
</workbook>
</file>

<file path=xl/sharedStrings.xml><?xml version="1.0" encoding="utf-8"?>
<sst xmlns="http://schemas.openxmlformats.org/spreadsheetml/2006/main" count="263" uniqueCount="188">
  <si>
    <t>AS AT END</t>
  </si>
  <si>
    <t>QUARTER</t>
  </si>
  <si>
    <t>RM'000</t>
  </si>
  <si>
    <t xml:space="preserve">   Short Term Borrowings</t>
  </si>
  <si>
    <t>Long Term Borrowings</t>
  </si>
  <si>
    <t>OF PRECEDING</t>
  </si>
  <si>
    <t>Revenue</t>
  </si>
  <si>
    <t>(RM)</t>
  </si>
  <si>
    <t>INDIVIDUAL QUARTER</t>
  </si>
  <si>
    <t>CUMULATIVE QUARTER</t>
  </si>
  <si>
    <t>Taxation</t>
  </si>
  <si>
    <t>CURRENT YEAR</t>
  </si>
  <si>
    <t>PRECEDING YEAR</t>
  </si>
  <si>
    <t>CORRESPONDING</t>
  </si>
  <si>
    <t>TO DATE</t>
  </si>
  <si>
    <t>PERIOD</t>
  </si>
  <si>
    <t>interest</t>
  </si>
  <si>
    <t>(sen)</t>
  </si>
  <si>
    <t>Dividend per share (sen)</t>
  </si>
  <si>
    <t>AS AT END OF CURRENT</t>
  </si>
  <si>
    <t>AS AT PRECEDING FINANCIAL</t>
  </si>
  <si>
    <t>YEAR END</t>
  </si>
  <si>
    <t>Net tangible assets per share</t>
  </si>
  <si>
    <t>Part A3 :- ADDITIONAL INFORMATION</t>
  </si>
  <si>
    <t>Gross Interest Income</t>
  </si>
  <si>
    <t>Gross Interest Expense</t>
  </si>
  <si>
    <t>OF CURRENT</t>
  </si>
  <si>
    <t>(Unaudited)</t>
  </si>
  <si>
    <t>AS AT</t>
  </si>
  <si>
    <t>FINANCIAL YEAR</t>
  </si>
  <si>
    <t>Property, Plant and Machinery</t>
  </si>
  <si>
    <t>Investment In Associated Companies/Joint Venture</t>
  </si>
  <si>
    <t>Other Investments</t>
  </si>
  <si>
    <t xml:space="preserve">   Inventories &amp; Work In Progress</t>
  </si>
  <si>
    <t xml:space="preserve">   Amount Due From Customers</t>
  </si>
  <si>
    <t xml:space="preserve">   Trade &amp; Other Receivables</t>
  </si>
  <si>
    <t xml:space="preserve">   Amount Due From Associated Companies</t>
  </si>
  <si>
    <t xml:space="preserve">   Amount Due From Joint Venture</t>
  </si>
  <si>
    <t xml:space="preserve">   Cash &amp; Cash Equivalent</t>
  </si>
  <si>
    <t xml:space="preserve">   Trade &amp; Other Payables</t>
  </si>
  <si>
    <t xml:space="preserve">   Amount Due To Associated Companies</t>
  </si>
  <si>
    <t xml:space="preserve">   Provision For Taxation</t>
  </si>
  <si>
    <t xml:space="preserve">   Amount Due To Customers</t>
  </si>
  <si>
    <t xml:space="preserve">   Proposed Dividends</t>
  </si>
  <si>
    <t>Minority Interest</t>
  </si>
  <si>
    <t>Deferred Taxation</t>
  </si>
  <si>
    <t>Net Tangible Assets Per Share (sen)</t>
  </si>
  <si>
    <t>Cost Of Sales</t>
  </si>
  <si>
    <t>Gross Profit</t>
  </si>
  <si>
    <t>Operating Expenses</t>
  </si>
  <si>
    <t>Finance Costs</t>
  </si>
  <si>
    <t>Investing Results</t>
  </si>
  <si>
    <t>BRIGHT PACKAGING INDUSTRY BERHAD (161776 - W)</t>
  </si>
  <si>
    <t>Cumulative</t>
  </si>
  <si>
    <t>Preceding</t>
  </si>
  <si>
    <t>Quarter</t>
  </si>
  <si>
    <t>Ended</t>
  </si>
  <si>
    <t>CASH FLOW FROM OPERATING ACTIVITIES</t>
  </si>
  <si>
    <t>Adjustment for non-cash flow:-</t>
  </si>
  <si>
    <t xml:space="preserve">   Amortisation of goodwill</t>
  </si>
  <si>
    <t xml:space="preserve">   Depreciation of property, plant and equipment</t>
  </si>
  <si>
    <t xml:space="preserve">   Provision for doubtful debts</t>
  </si>
  <si>
    <t xml:space="preserve">   Inventories written off</t>
  </si>
  <si>
    <t xml:space="preserve">   Interest expense</t>
  </si>
  <si>
    <t>Operating profit before changes in working capital</t>
  </si>
  <si>
    <t xml:space="preserve">   Inventories</t>
  </si>
  <si>
    <t xml:space="preserve">   Debtors</t>
  </si>
  <si>
    <t xml:space="preserve">   Creditors</t>
  </si>
  <si>
    <t>Taxation paid</t>
  </si>
  <si>
    <t>CASH FLOW FROM INVESTING ACTIVITIES</t>
  </si>
  <si>
    <t>Acquisition of additional equity interest in subsidiary company</t>
  </si>
  <si>
    <t>Purchase of property, plant and equipment</t>
  </si>
  <si>
    <t>Proceeds from disposal of property, plant and machinery</t>
  </si>
  <si>
    <t>Proceeds from subscription of additional shares</t>
  </si>
  <si>
    <t>CASH FLOW FROM FINANCING ACTIVITIES</t>
  </si>
  <si>
    <t>Proceeds from issue of shares</t>
  </si>
  <si>
    <t>Repayment of term loans</t>
  </si>
  <si>
    <t>Proceeds from collaterising machinery under a lease agreement</t>
  </si>
  <si>
    <t>Payments to hire purchase creditors</t>
  </si>
  <si>
    <t>Interest paid</t>
  </si>
  <si>
    <t>CASH AND CASH EQUIVALENTS AT BEGINNING OF YEAR</t>
  </si>
  <si>
    <t>CASH AND CASH EQUIVALENTS AT END OF YEAR</t>
  </si>
  <si>
    <t>CASH AND CASH EQUIVALENTS COMPRISE:</t>
  </si>
  <si>
    <t>Cash and bank balances</t>
  </si>
  <si>
    <t>Bank overdrafts</t>
  </si>
  <si>
    <t>Share</t>
  </si>
  <si>
    <t xml:space="preserve">Share </t>
  </si>
  <si>
    <t>Revaluation</t>
  </si>
  <si>
    <t>capital</t>
  </si>
  <si>
    <t>premium</t>
  </si>
  <si>
    <t>Reserve</t>
  </si>
  <si>
    <t>Total</t>
  </si>
  <si>
    <t>GROUP</t>
  </si>
  <si>
    <t xml:space="preserve">Profit / (loss) </t>
  </si>
  <si>
    <t>ESOS</t>
  </si>
  <si>
    <t>Dividend</t>
  </si>
  <si>
    <t>At 1 September 2005</t>
  </si>
  <si>
    <t>UNAUDITED CONDENSED CONSOLIDATED INCOME STATEMENTS</t>
  </si>
  <si>
    <t>UNAUDITED CONDENSED CONSOLIDATED CASH FLOW STATEMENT</t>
  </si>
  <si>
    <t>UNAUDITED CONDENSED CONSOLIDATED STATEMENT OF CHANGES IN EQUITY</t>
  </si>
  <si>
    <t>Part A2 :- SUMMARY OF KEY FINANCIAL INFORMATION - UNAUDITED</t>
  </si>
  <si>
    <t xml:space="preserve"> </t>
  </si>
  <si>
    <t xml:space="preserve">   Bad debts written off</t>
  </si>
  <si>
    <t>Interest received</t>
  </si>
  <si>
    <t>Accumulated</t>
  </si>
  <si>
    <t>Losses</t>
  </si>
  <si>
    <t xml:space="preserve">   Fixed Assets written off</t>
  </si>
  <si>
    <t>At 1 September 2006</t>
  </si>
  <si>
    <t>Other Income</t>
  </si>
  <si>
    <t>Attributed to:</t>
  </si>
  <si>
    <t>Equity holders of the Company</t>
  </si>
  <si>
    <t>Earnings per share attributed to equity holders of the</t>
  </si>
  <si>
    <t>Company (sen):</t>
  </si>
  <si>
    <t>Minority</t>
  </si>
  <si>
    <t>Interest</t>
  </si>
  <si>
    <t>Non-Distributable</t>
  </si>
  <si>
    <t>Attributable to Equity Holders of the Company</t>
  </si>
  <si>
    <t xml:space="preserve">   Loss on disposal of investment</t>
  </si>
  <si>
    <t>Proceeds from disposal of other investment</t>
  </si>
  <si>
    <t>( RM'000 )</t>
  </si>
  <si>
    <t>ASSETS</t>
  </si>
  <si>
    <t>Non-current assets</t>
  </si>
  <si>
    <t>Current assets</t>
  </si>
  <si>
    <t>TOTAL ASSETS</t>
  </si>
  <si>
    <t>EQUITY AND LIABILITIES</t>
  </si>
  <si>
    <t>Equity attributable to equity holders of  the Company</t>
  </si>
  <si>
    <t>Share premium</t>
  </si>
  <si>
    <t>Share capital</t>
  </si>
  <si>
    <t>Revaluation surplus</t>
  </si>
  <si>
    <t>Minority interests</t>
  </si>
  <si>
    <t>Total equity</t>
  </si>
  <si>
    <t>Non-current liabilities</t>
  </si>
  <si>
    <t>Current liabilities</t>
  </si>
  <si>
    <t>Total liabilities</t>
  </si>
  <si>
    <t>TOTAL EQUITY AND LIABILITIES</t>
  </si>
  <si>
    <t>Net cash generated from operations</t>
  </si>
  <si>
    <t>Net cash generated from operationg activities</t>
  </si>
  <si>
    <t>NET INCREASE IN CASH AND CASH EQUIVALENTS</t>
  </si>
  <si>
    <t xml:space="preserve">   Gain on disposal of property, plant and machinery</t>
  </si>
  <si>
    <t>Accumulated loss</t>
  </si>
  <si>
    <t>and the accompanying explanatory notes attached to the interim financial statements</t>
  </si>
  <si>
    <t>year ended 31 August 2006 and the accompanying explanatory notes attached to the interim financial statements</t>
  </si>
  <si>
    <t>accompanying explanatory notes attached to the interim financial statements</t>
  </si>
  <si>
    <t>The condensed consolidated balance sheet should be read in conjunction with the audited financial statements for the</t>
  </si>
  <si>
    <t>The condensed consolidated cash flow statement should be read in conjunction with the audited financial statements for the</t>
  </si>
  <si>
    <t>The condensed consolidated statement of changes in equity should be read in conjunction with the audited financial statements for the year ended 31 August 2006 and the</t>
  </si>
  <si>
    <t>ENDED 31/08/2006</t>
  </si>
  <si>
    <t>Period</t>
  </si>
  <si>
    <t>Ending</t>
  </si>
  <si>
    <t>Fixed deposits with licensed banks</t>
  </si>
  <si>
    <t xml:space="preserve">   Unrealised loss on foreign exchange</t>
  </si>
  <si>
    <t>Net cash generated from/(used in) investing activities</t>
  </si>
  <si>
    <t>Net cash used in financing activities</t>
  </si>
  <si>
    <t>BURSA SECURITIES QUARTERLY REPORT  -  THIRD QUARTER</t>
  </si>
  <si>
    <t>UNAUDITED CONSOLIDATED BALANCE SHEET AS AT 31 AUGUST 2007</t>
  </si>
  <si>
    <t>31/08/07</t>
  </si>
  <si>
    <t>FOR THE CUMULATIVE QUARTER ENDED 31 AUGUST 2007</t>
  </si>
  <si>
    <t>STATEMENT OF CHANGES IN EQUITY FOR THE FOURTH QUARTER ENDED 31 AUGUST 2007</t>
  </si>
  <si>
    <t>At 31 August 2007</t>
  </si>
  <si>
    <t>At 31 August 2006</t>
  </si>
  <si>
    <t>31/08/06</t>
  </si>
  <si>
    <t>FOR THE QUARTER ENDED 31 AUGUST 2007</t>
  </si>
  <si>
    <t>Summary of Key Financial Information for the financial period ended 31 August 2007</t>
  </si>
  <si>
    <t>BURSA SECURITIES QUARTERLY REPORT - FOURTH QUARTER</t>
  </si>
  <si>
    <t>(As previously reported)</t>
  </si>
  <si>
    <t>Prior year adjustment</t>
  </si>
  <si>
    <t>As restated</t>
  </si>
  <si>
    <t>Transfer to deferred tax</t>
  </si>
  <si>
    <t>Reversal of deferred tax</t>
  </si>
  <si>
    <t>Revaluation surplus for the year</t>
  </si>
  <si>
    <t xml:space="preserve">   Interest income</t>
  </si>
  <si>
    <t xml:space="preserve">   Impairment of assets</t>
  </si>
  <si>
    <t xml:space="preserve">   Reversal of unutilised annual leave</t>
  </si>
  <si>
    <t>Repayment of bank borrowings</t>
  </si>
  <si>
    <t>The condensed consolidated income statements should be read in conjunction with the audited financal statements for the year ended 31 August 2006</t>
  </si>
  <si>
    <t>Profit/(loss) before taxation</t>
  </si>
  <si>
    <t>RESTATED</t>
  </si>
  <si>
    <t>Profit/(Loss) From Operations</t>
  </si>
  <si>
    <t>Profit/(Loss) Before Tax</t>
  </si>
  <si>
    <t>Profit/(Loss) After Tax</t>
  </si>
  <si>
    <t>Basic, for the profit/(loss) for the period</t>
  </si>
  <si>
    <t>Diluted, for the profit/(loss) for the period</t>
  </si>
  <si>
    <t>Loss</t>
  </si>
  <si>
    <t>Profit/(Loss) from operations</t>
  </si>
  <si>
    <t>Profit/(loss) before tax</t>
  </si>
  <si>
    <t>Profit/(loss) after tax and minority</t>
  </si>
  <si>
    <t>Profit/(loss) for the period</t>
  </si>
  <si>
    <t>Basic earnings/(loss) per share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</si>
</sst>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0_);\(0.00\)"/>
    <numFmt numFmtId="176" formatCode="0.0_);\(0.0\)"/>
    <numFmt numFmtId="177" formatCode="0_);\(0\)"/>
    <numFmt numFmtId="178" formatCode="&quot;$&quot;#,##0.00"/>
    <numFmt numFmtId="179" formatCode="0.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</numFmts>
  <fonts count="27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0" xfId="0" applyFont="1" applyAlignment="1">
      <alignment/>
    </xf>
    <xf numFmtId="0" fontId="0" fillId="0" borderId="17" xfId="0" applyFont="1" applyBorder="1" applyAlignment="1">
      <alignment/>
    </xf>
    <xf numFmtId="0" fontId="5" fillId="0" borderId="0" xfId="0" applyFont="1" applyAlignment="1">
      <alignment/>
    </xf>
    <xf numFmtId="43" fontId="0" fillId="0" borderId="0" xfId="42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73" fontId="0" fillId="0" borderId="0" xfId="42" applyNumberFormat="1" applyFont="1" applyBorder="1" applyAlignment="1">
      <alignment/>
    </xf>
    <xf numFmtId="173" fontId="0" fillId="0" borderId="0" xfId="42" applyNumberFormat="1" applyFont="1" applyBorder="1" applyAlignment="1">
      <alignment horizontal="center"/>
    </xf>
    <xf numFmtId="173" fontId="0" fillId="0" borderId="0" xfId="42" applyNumberFormat="1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0" xfId="0" applyFont="1" applyBorder="1" applyAlignment="1">
      <alignment/>
    </xf>
    <xf numFmtId="173" fontId="0" fillId="0" borderId="11" xfId="0" applyNumberFormat="1" applyFont="1" applyFill="1" applyBorder="1" applyAlignment="1" quotePrefix="1">
      <alignment horizontal="right"/>
    </xf>
    <xf numFmtId="173" fontId="0" fillId="0" borderId="18" xfId="0" applyNumberFormat="1" applyFont="1" applyFill="1" applyBorder="1" applyAlignment="1" quotePrefix="1">
      <alignment horizontal="right"/>
    </xf>
    <xf numFmtId="43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0" fillId="0" borderId="15" xfId="42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3" fontId="0" fillId="0" borderId="0" xfId="42" applyNumberFormat="1" applyFont="1" applyFill="1" applyAlignment="1">
      <alignment/>
    </xf>
    <xf numFmtId="173" fontId="0" fillId="0" borderId="0" xfId="42" applyNumberFormat="1" applyFont="1" applyAlignment="1">
      <alignment/>
    </xf>
    <xf numFmtId="173" fontId="6" fillId="0" borderId="0" xfId="42" applyNumberFormat="1" applyFont="1" applyFill="1" applyAlignment="1">
      <alignment horizontal="center"/>
    </xf>
    <xf numFmtId="173" fontId="6" fillId="0" borderId="0" xfId="42" applyNumberFormat="1" applyFont="1" applyAlignment="1">
      <alignment horizontal="center"/>
    </xf>
    <xf numFmtId="0" fontId="0" fillId="0" borderId="0" xfId="0" applyFont="1" applyFill="1" applyAlignment="1">
      <alignment/>
    </xf>
    <xf numFmtId="43" fontId="0" fillId="0" borderId="0" xfId="42" applyNumberFormat="1" applyFont="1" applyFill="1" applyAlignment="1">
      <alignment/>
    </xf>
    <xf numFmtId="173" fontId="0" fillId="0" borderId="0" xfId="42" applyNumberFormat="1" applyFont="1" applyFill="1" applyAlignment="1">
      <alignment horizontal="right"/>
    </xf>
    <xf numFmtId="173" fontId="0" fillId="0" borderId="15" xfId="42" applyNumberFormat="1" applyFont="1" applyFill="1" applyBorder="1" applyAlignment="1">
      <alignment/>
    </xf>
    <xf numFmtId="173" fontId="0" fillId="0" borderId="15" xfId="42" applyNumberFormat="1" applyFont="1" applyFill="1" applyBorder="1" applyAlignment="1">
      <alignment horizontal="right"/>
    </xf>
    <xf numFmtId="173" fontId="0" fillId="0" borderId="15" xfId="42" applyNumberFormat="1" applyFont="1" applyFill="1" applyBorder="1" applyAlignment="1">
      <alignment horizontal="center"/>
    </xf>
    <xf numFmtId="173" fontId="0" fillId="0" borderId="19" xfId="42" applyNumberFormat="1" applyFont="1" applyFill="1" applyBorder="1" applyAlignment="1">
      <alignment/>
    </xf>
    <xf numFmtId="173" fontId="0" fillId="0" borderId="20" xfId="42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3" fontId="0" fillId="0" borderId="0" xfId="42" applyFont="1" applyBorder="1" applyAlignment="1">
      <alignment horizontal="right"/>
    </xf>
    <xf numFmtId="43" fontId="0" fillId="0" borderId="0" xfId="42" applyFont="1" applyAlignment="1">
      <alignment horizontal="right"/>
    </xf>
    <xf numFmtId="43" fontId="0" fillId="0" borderId="0" xfId="42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73" fontId="6" fillId="0" borderId="0" xfId="42" applyNumberFormat="1" applyFont="1" applyFill="1" applyBorder="1" applyAlignment="1">
      <alignment horizontal="center"/>
    </xf>
    <xf numFmtId="173" fontId="6" fillId="0" borderId="0" xfId="42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73" fontId="9" fillId="0" borderId="0" xfId="42" applyNumberFormat="1" applyFont="1" applyBorder="1" applyAlignment="1">
      <alignment/>
    </xf>
    <xf numFmtId="185" fontId="0" fillId="0" borderId="0" xfId="42" applyNumberFormat="1" applyFont="1" applyBorder="1" applyAlignment="1">
      <alignment horizontal="right"/>
    </xf>
    <xf numFmtId="173" fontId="0" fillId="0" borderId="19" xfId="42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73" fontId="0" fillId="0" borderId="21" xfId="42" applyNumberFormat="1" applyFont="1" applyBorder="1" applyAlignment="1">
      <alignment/>
    </xf>
    <xf numFmtId="173" fontId="0" fillId="0" borderId="22" xfId="42" applyNumberFormat="1" applyFont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73" fontId="0" fillId="0" borderId="12" xfId="42" applyNumberFormat="1" applyFont="1" applyFill="1" applyBorder="1" applyAlignment="1">
      <alignment/>
    </xf>
    <xf numFmtId="173" fontId="0" fillId="0" borderId="16" xfId="42" applyNumberFormat="1" applyFont="1" applyFill="1" applyBorder="1" applyAlignment="1" quotePrefix="1">
      <alignment horizontal="right"/>
    </xf>
    <xf numFmtId="177" fontId="0" fillId="0" borderId="12" xfId="42" applyNumberFormat="1" applyFont="1" applyFill="1" applyBorder="1" applyAlignment="1">
      <alignment/>
    </xf>
    <xf numFmtId="173" fontId="0" fillId="0" borderId="12" xfId="42" applyNumberFormat="1" applyFont="1" applyFill="1" applyBorder="1" applyAlignment="1" quotePrefix="1">
      <alignment horizontal="right"/>
    </xf>
    <xf numFmtId="173" fontId="0" fillId="0" borderId="16" xfId="42" applyNumberFormat="1" applyFont="1" applyFill="1" applyBorder="1" applyAlignment="1">
      <alignment/>
    </xf>
    <xf numFmtId="173" fontId="0" fillId="0" borderId="25" xfId="0" applyNumberFormat="1" applyFont="1" applyFill="1" applyBorder="1" applyAlignment="1" quotePrefix="1">
      <alignment horizontal="right"/>
    </xf>
    <xf numFmtId="173" fontId="0" fillId="0" borderId="12" xfId="0" applyNumberFormat="1" applyFont="1" applyFill="1" applyBorder="1" applyAlignment="1" quotePrefix="1">
      <alignment horizontal="right"/>
    </xf>
    <xf numFmtId="173" fontId="0" fillId="0" borderId="26" xfId="0" applyNumberFormat="1" applyFont="1" applyFill="1" applyBorder="1" applyAlignment="1" quotePrefix="1">
      <alignment horizontal="right"/>
    </xf>
    <xf numFmtId="0" fontId="0" fillId="0" borderId="12" xfId="0" applyFont="1" applyFill="1" applyBorder="1" applyAlignment="1">
      <alignment/>
    </xf>
    <xf numFmtId="43" fontId="0" fillId="0" borderId="12" xfId="0" applyNumberFormat="1" applyFont="1" applyFill="1" applyBorder="1" applyAlignment="1" quotePrefix="1">
      <alignment horizontal="right"/>
    </xf>
    <xf numFmtId="0" fontId="0" fillId="0" borderId="16" xfId="0" applyFont="1" applyFill="1" applyBorder="1" applyAlignment="1">
      <alignment/>
    </xf>
    <xf numFmtId="173" fontId="9" fillId="0" borderId="0" xfId="42" applyNumberFormat="1" applyFont="1" applyFill="1" applyAlignment="1">
      <alignment/>
    </xf>
    <xf numFmtId="173" fontId="9" fillId="0" borderId="0" xfId="0" applyNumberFormat="1" applyFont="1" applyAlignment="1">
      <alignment/>
    </xf>
    <xf numFmtId="37" fontId="0" fillId="0" borderId="16" xfId="42" applyNumberFormat="1" applyFont="1" applyFill="1" applyBorder="1" applyAlignment="1">
      <alignment/>
    </xf>
    <xf numFmtId="43" fontId="0" fillId="0" borderId="12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/>
    </xf>
    <xf numFmtId="43" fontId="0" fillId="0" borderId="24" xfId="0" applyNumberFormat="1" applyFont="1" applyFill="1" applyBorder="1" applyAlignment="1">
      <alignment horizontal="right"/>
    </xf>
    <xf numFmtId="43" fontId="0" fillId="0" borderId="24" xfId="42" applyFont="1" applyFill="1" applyBorder="1" applyAlignment="1" quotePrefix="1">
      <alignment horizontal="right"/>
    </xf>
    <xf numFmtId="173" fontId="0" fillId="0" borderId="24" xfId="42" applyNumberFormat="1" applyFont="1" applyFill="1" applyBorder="1" applyAlignment="1" quotePrefix="1">
      <alignment horizontal="right"/>
    </xf>
    <xf numFmtId="173" fontId="6" fillId="0" borderId="0" xfId="42" applyNumberFormat="1" applyFont="1" applyBorder="1" applyAlignment="1" quotePrefix="1">
      <alignment horizontal="center"/>
    </xf>
    <xf numFmtId="0" fontId="0" fillId="0" borderId="0" xfId="0" applyFont="1" applyAlignment="1">
      <alignment horizontal="left"/>
    </xf>
    <xf numFmtId="43" fontId="0" fillId="0" borderId="16" xfId="42" applyFont="1" applyFill="1" applyBorder="1" applyAlignment="1" quotePrefix="1">
      <alignment horizontal="righ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73" fontId="0" fillId="0" borderId="24" xfId="42" applyNumberFormat="1" applyFont="1" applyFill="1" applyBorder="1" applyAlignment="1">
      <alignment/>
    </xf>
    <xf numFmtId="173" fontId="0" fillId="0" borderId="24" xfId="0" applyNumberFormat="1" applyFont="1" applyFill="1" applyBorder="1" applyAlignment="1" quotePrefix="1">
      <alignment horizontal="right"/>
    </xf>
    <xf numFmtId="0" fontId="0" fillId="0" borderId="15" xfId="0" applyFont="1" applyFill="1" applyBorder="1" applyAlignment="1">
      <alignment/>
    </xf>
    <xf numFmtId="43" fontId="0" fillId="0" borderId="24" xfId="42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73" fontId="0" fillId="0" borderId="12" xfId="42" applyNumberFormat="1" applyFont="1" applyFill="1" applyBorder="1" applyAlignment="1">
      <alignment horizontal="right"/>
    </xf>
    <xf numFmtId="177" fontId="0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2" fontId="0" fillId="0" borderId="24" xfId="0" applyNumberFormat="1" applyFont="1" applyFill="1" applyBorder="1" applyAlignment="1" quotePrefix="1">
      <alignment horizontal="right"/>
    </xf>
    <xf numFmtId="173" fontId="0" fillId="0" borderId="0" xfId="42" applyNumberFormat="1" applyFont="1" applyFill="1" applyBorder="1" applyAlignment="1">
      <alignment horizontal="right"/>
    </xf>
    <xf numFmtId="173" fontId="0" fillId="0" borderId="0" xfId="42" applyNumberFormat="1" applyFont="1" applyFill="1" applyBorder="1" applyAlignment="1">
      <alignment/>
    </xf>
    <xf numFmtId="173" fontId="0" fillId="0" borderId="0" xfId="42" applyNumberFormat="1" applyFont="1" applyFill="1" applyBorder="1" applyAlignment="1" quotePrefix="1">
      <alignment horizontal="right"/>
    </xf>
    <xf numFmtId="173" fontId="0" fillId="0" borderId="24" xfId="42" applyNumberFormat="1" applyFont="1" applyFill="1" applyBorder="1" applyAlignment="1">
      <alignment horizontal="right"/>
    </xf>
    <xf numFmtId="177" fontId="0" fillId="0" borderId="24" xfId="0" applyNumberFormat="1" applyFont="1" applyFill="1" applyBorder="1" applyAlignment="1">
      <alignment horizontal="right"/>
    </xf>
    <xf numFmtId="43" fontId="0" fillId="0" borderId="18" xfId="42" applyFont="1" applyFill="1" applyBorder="1" applyAlignment="1">
      <alignment horizontal="right"/>
    </xf>
    <xf numFmtId="37" fontId="0" fillId="0" borderId="18" xfId="42" applyNumberFormat="1" applyFont="1" applyFill="1" applyBorder="1" applyAlignment="1">
      <alignment horizontal="right"/>
    </xf>
    <xf numFmtId="177" fontId="0" fillId="0" borderId="12" xfId="0" applyNumberFormat="1" applyFont="1" applyFill="1" applyBorder="1" applyAlignment="1">
      <alignment horizontal="right"/>
    </xf>
    <xf numFmtId="43" fontId="0" fillId="0" borderId="16" xfId="42" applyFont="1" applyFill="1" applyBorder="1" applyAlignment="1">
      <alignment horizontal="right"/>
    </xf>
    <xf numFmtId="37" fontId="0" fillId="0" borderId="16" xfId="42" applyNumberFormat="1" applyFont="1" applyFill="1" applyBorder="1" applyAlignment="1">
      <alignment horizontal="right"/>
    </xf>
    <xf numFmtId="173" fontId="0" fillId="0" borderId="27" xfId="0" applyNumberFormat="1" applyFont="1" applyFill="1" applyBorder="1" applyAlignment="1" quotePrefix="1">
      <alignment horizontal="righ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3" fontId="0" fillId="0" borderId="15" xfId="42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3" fontId="0" fillId="0" borderId="0" xfId="42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right"/>
    </xf>
    <xf numFmtId="173" fontId="0" fillId="0" borderId="0" xfId="42" applyNumberFormat="1" applyFont="1" applyFill="1" applyBorder="1" applyAlignment="1">
      <alignment horizontal="center"/>
    </xf>
    <xf numFmtId="173" fontId="0" fillId="0" borderId="21" xfId="42" applyNumberFormat="1" applyFont="1" applyFill="1" applyBorder="1" applyAlignment="1">
      <alignment/>
    </xf>
    <xf numFmtId="173" fontId="0" fillId="0" borderId="22" xfId="42" applyNumberFormat="1" applyFont="1" applyFill="1" applyBorder="1" applyAlignment="1">
      <alignment/>
    </xf>
    <xf numFmtId="173" fontId="0" fillId="0" borderId="16" xfId="0" applyNumberFormat="1" applyFont="1" applyFill="1" applyBorder="1" applyAlignment="1" quotePrefix="1">
      <alignment horizontal="righ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3" fontId="0" fillId="0" borderId="10" xfId="42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73" fontId="0" fillId="0" borderId="33" xfId="42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9</xdr:row>
      <xdr:rowOff>76200</xdr:rowOff>
    </xdr:from>
    <xdr:to>
      <xdr:col>3</xdr:col>
      <xdr:colOff>76200</xdr:colOff>
      <xdr:row>9</xdr:row>
      <xdr:rowOff>76200</xdr:rowOff>
    </xdr:to>
    <xdr:sp>
      <xdr:nvSpPr>
        <xdr:cNvPr id="1" name="Line 12"/>
        <xdr:cNvSpPr>
          <a:spLocks/>
        </xdr:cNvSpPr>
      </xdr:nvSpPr>
      <xdr:spPr>
        <a:xfrm flipH="1">
          <a:off x="2809875" y="175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9</xdr:row>
      <xdr:rowOff>76200</xdr:rowOff>
    </xdr:from>
    <xdr:to>
      <xdr:col>6</xdr:col>
      <xdr:colOff>866775</xdr:colOff>
      <xdr:row>9</xdr:row>
      <xdr:rowOff>76200</xdr:rowOff>
    </xdr:to>
    <xdr:sp>
      <xdr:nvSpPr>
        <xdr:cNvPr id="2" name="Line 13"/>
        <xdr:cNvSpPr>
          <a:spLocks/>
        </xdr:cNvSpPr>
      </xdr:nvSpPr>
      <xdr:spPr>
        <a:xfrm>
          <a:off x="4714875" y="17526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7</xdr:row>
      <xdr:rowOff>104775</xdr:rowOff>
    </xdr:from>
    <xdr:to>
      <xdr:col>2</xdr:col>
      <xdr:colOff>838200</xdr:colOff>
      <xdr:row>7</xdr:row>
      <xdr:rowOff>104775</xdr:rowOff>
    </xdr:to>
    <xdr:sp>
      <xdr:nvSpPr>
        <xdr:cNvPr id="3" name="Line 14"/>
        <xdr:cNvSpPr>
          <a:spLocks/>
        </xdr:cNvSpPr>
      </xdr:nvSpPr>
      <xdr:spPr>
        <a:xfrm flipH="1">
          <a:off x="2647950" y="14192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7</xdr:row>
      <xdr:rowOff>114300</xdr:rowOff>
    </xdr:from>
    <xdr:to>
      <xdr:col>8</xdr:col>
      <xdr:colOff>1104900</xdr:colOff>
      <xdr:row>7</xdr:row>
      <xdr:rowOff>114300</xdr:rowOff>
    </xdr:to>
    <xdr:sp>
      <xdr:nvSpPr>
        <xdr:cNvPr id="4" name="Line 16"/>
        <xdr:cNvSpPr>
          <a:spLocks/>
        </xdr:cNvSpPr>
      </xdr:nvSpPr>
      <xdr:spPr>
        <a:xfrm>
          <a:off x="6115050" y="14287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2"/>
  <sheetViews>
    <sheetView tabSelected="1" zoomScaleSheetLayoutView="80" zoomScalePageLayoutView="0" workbookViewId="0" topLeftCell="A1">
      <selection activeCell="K17" sqref="K17"/>
    </sheetView>
  </sheetViews>
  <sheetFormatPr defaultColWidth="9.140625" defaultRowHeight="12.75"/>
  <cols>
    <col min="1" max="2" width="2.7109375" style="1" customWidth="1"/>
    <col min="3" max="3" width="36.421875" style="1" customWidth="1"/>
    <col min="4" max="7" width="17.7109375" style="40" customWidth="1"/>
    <col min="8" max="16384" width="9.140625" style="1" customWidth="1"/>
  </cols>
  <sheetData>
    <row r="2" spans="2:7" s="12" customFormat="1" ht="15">
      <c r="B2" s="15" t="s">
        <v>52</v>
      </c>
      <c r="D2" s="92"/>
      <c r="E2" s="92"/>
      <c r="F2" s="92"/>
      <c r="G2" s="92"/>
    </row>
    <row r="3" spans="2:7" s="12" customFormat="1" ht="15">
      <c r="B3" s="15" t="s">
        <v>163</v>
      </c>
      <c r="D3" s="92"/>
      <c r="E3" s="92"/>
      <c r="F3" s="92"/>
      <c r="G3" s="92"/>
    </row>
    <row r="5" spans="2:7" s="12" customFormat="1" ht="15">
      <c r="B5" s="27" t="s">
        <v>100</v>
      </c>
      <c r="C5" s="28"/>
      <c r="D5" s="93"/>
      <c r="E5" s="93"/>
      <c r="F5" s="93"/>
      <c r="G5" s="100"/>
    </row>
    <row r="6" spans="2:7" ht="12.75">
      <c r="B6" s="133" t="s">
        <v>162</v>
      </c>
      <c r="C6" s="134"/>
      <c r="D6" s="134"/>
      <c r="E6" s="134"/>
      <c r="F6" s="134"/>
      <c r="G6" s="135"/>
    </row>
    <row r="7" spans="2:7" ht="12.75">
      <c r="B7" s="11"/>
      <c r="C7" s="2"/>
      <c r="D7" s="136" t="s">
        <v>8</v>
      </c>
      <c r="E7" s="137"/>
      <c r="F7" s="136" t="s">
        <v>9</v>
      </c>
      <c r="G7" s="137"/>
    </row>
    <row r="8" spans="2:7" ht="12.75">
      <c r="B8" s="6"/>
      <c r="C8" s="4"/>
      <c r="D8" s="66" t="s">
        <v>11</v>
      </c>
      <c r="E8" s="105" t="s">
        <v>12</v>
      </c>
      <c r="F8" s="66" t="s">
        <v>11</v>
      </c>
      <c r="G8" s="101" t="s">
        <v>12</v>
      </c>
    </row>
    <row r="9" spans="2:7" ht="12.75">
      <c r="B9" s="6"/>
      <c r="C9" s="4"/>
      <c r="D9" s="67" t="s">
        <v>1</v>
      </c>
      <c r="E9" s="105" t="s">
        <v>13</v>
      </c>
      <c r="F9" s="67" t="s">
        <v>14</v>
      </c>
      <c r="G9" s="101" t="s">
        <v>13</v>
      </c>
    </row>
    <row r="10" spans="2:7" ht="12.75">
      <c r="B10" s="6"/>
      <c r="C10" s="4"/>
      <c r="D10" s="67"/>
      <c r="E10" s="105" t="s">
        <v>1</v>
      </c>
      <c r="F10" s="67"/>
      <c r="G10" s="101" t="s">
        <v>15</v>
      </c>
    </row>
    <row r="11" spans="2:7" ht="12.75">
      <c r="B11" s="6"/>
      <c r="C11" s="4"/>
      <c r="D11" s="67" t="s">
        <v>155</v>
      </c>
      <c r="E11" s="67" t="s">
        <v>160</v>
      </c>
      <c r="F11" s="67" t="s">
        <v>155</v>
      </c>
      <c r="G11" s="67" t="s">
        <v>160</v>
      </c>
    </row>
    <row r="12" spans="2:7" ht="12.75">
      <c r="B12" s="7"/>
      <c r="C12" s="8"/>
      <c r="D12" s="68" t="s">
        <v>2</v>
      </c>
      <c r="E12" s="106" t="s">
        <v>2</v>
      </c>
      <c r="F12" s="68" t="s">
        <v>2</v>
      </c>
      <c r="G12" s="102" t="s">
        <v>2</v>
      </c>
    </row>
    <row r="13" spans="2:7" ht="12.75">
      <c r="B13" s="11"/>
      <c r="C13" s="2"/>
      <c r="D13" s="94"/>
      <c r="E13" s="107"/>
      <c r="F13" s="94"/>
      <c r="G13" s="69"/>
    </row>
    <row r="14" spans="2:7" ht="12.75">
      <c r="B14" s="26">
        <v>1</v>
      </c>
      <c r="C14" s="4" t="s">
        <v>6</v>
      </c>
      <c r="D14" s="95">
        <v>13252</v>
      </c>
      <c r="E14" s="95">
        <v>12389</v>
      </c>
      <c r="F14" s="95">
        <v>54187</v>
      </c>
      <c r="G14" s="95">
        <v>51093</v>
      </c>
    </row>
    <row r="15" spans="2:7" ht="12.75">
      <c r="B15" s="26">
        <v>2</v>
      </c>
      <c r="C15" s="4" t="s">
        <v>184</v>
      </c>
      <c r="D15" s="88">
        <v>997</v>
      </c>
      <c r="E15" s="88">
        <v>2079</v>
      </c>
      <c r="F15" s="88">
        <v>314</v>
      </c>
      <c r="G15" s="88">
        <v>-4118</v>
      </c>
    </row>
    <row r="16" spans="2:7" ht="12.75">
      <c r="B16" s="26">
        <v>3</v>
      </c>
      <c r="C16" s="4" t="s">
        <v>185</v>
      </c>
      <c r="D16" s="88"/>
      <c r="E16" s="88"/>
      <c r="F16" s="88"/>
      <c r="G16" s="88"/>
    </row>
    <row r="17" spans="2:7" ht="12.75">
      <c r="B17" s="26"/>
      <c r="C17" s="4" t="s">
        <v>16</v>
      </c>
      <c r="D17" s="112">
        <v>981</v>
      </c>
      <c r="E17" s="88">
        <v>1626</v>
      </c>
      <c r="F17" s="88">
        <v>230</v>
      </c>
      <c r="G17" s="88">
        <v>-3820</v>
      </c>
    </row>
    <row r="18" spans="2:7" ht="12.75">
      <c r="B18" s="26">
        <v>4</v>
      </c>
      <c r="C18" s="4" t="s">
        <v>186</v>
      </c>
      <c r="D18" s="88">
        <f>D17</f>
        <v>981</v>
      </c>
      <c r="E18" s="88">
        <v>1626</v>
      </c>
      <c r="F18" s="88">
        <f>F17</f>
        <v>230</v>
      </c>
      <c r="G18" s="88">
        <v>-3820</v>
      </c>
    </row>
    <row r="19" spans="2:7" ht="12.75">
      <c r="B19" s="26">
        <v>5</v>
      </c>
      <c r="C19" s="4" t="s">
        <v>187</v>
      </c>
      <c r="D19" s="108"/>
      <c r="E19" s="108"/>
      <c r="F19" s="96"/>
      <c r="G19" s="96"/>
    </row>
    <row r="20" spans="2:7" ht="12.75">
      <c r="B20" s="26"/>
      <c r="C20" s="4" t="s">
        <v>17</v>
      </c>
      <c r="D20" s="87">
        <f>'Income Stmt'!C36</f>
        <v>2.266374032574795</v>
      </c>
      <c r="E20" s="87">
        <v>3.75</v>
      </c>
      <c r="F20" s="87">
        <f>'Income Stmt'!E36</f>
        <v>0.5313619036617766</v>
      </c>
      <c r="G20" s="87">
        <v>-8.83</v>
      </c>
    </row>
    <row r="21" spans="2:7" ht="12.75">
      <c r="B21" s="26">
        <v>6</v>
      </c>
      <c r="C21" s="4" t="s">
        <v>18</v>
      </c>
      <c r="D21" s="98">
        <v>0</v>
      </c>
      <c r="E21" s="98">
        <v>0</v>
      </c>
      <c r="F21" s="98">
        <v>0</v>
      </c>
      <c r="G21" s="98">
        <v>0</v>
      </c>
    </row>
    <row r="22" spans="2:7" ht="13.5" thickBot="1">
      <c r="B22" s="6"/>
      <c r="C22" s="4"/>
      <c r="D22" s="85"/>
      <c r="E22" s="54"/>
      <c r="F22" s="85"/>
      <c r="G22" s="78"/>
    </row>
    <row r="23" spans="2:7" ht="12.75">
      <c r="B23" s="11"/>
      <c r="C23" s="2"/>
      <c r="D23" s="143" t="s">
        <v>19</v>
      </c>
      <c r="E23" s="144"/>
      <c r="F23" s="143" t="s">
        <v>20</v>
      </c>
      <c r="G23" s="144"/>
    </row>
    <row r="24" spans="2:7" ht="13.5" thickBot="1">
      <c r="B24" s="6"/>
      <c r="C24" s="4"/>
      <c r="D24" s="138" t="s">
        <v>1</v>
      </c>
      <c r="E24" s="139"/>
      <c r="F24" s="138" t="s">
        <v>21</v>
      </c>
      <c r="G24" s="139"/>
    </row>
    <row r="25" spans="2:7" ht="12.75">
      <c r="B25" s="6"/>
      <c r="C25" s="4"/>
      <c r="D25" s="120"/>
      <c r="E25" s="78"/>
      <c r="F25" s="54"/>
      <c r="G25" s="78"/>
    </row>
    <row r="26" spans="2:7" ht="12.75">
      <c r="B26" s="26">
        <v>7</v>
      </c>
      <c r="C26" s="4" t="s">
        <v>22</v>
      </c>
      <c r="D26" s="120"/>
      <c r="E26" s="78"/>
      <c r="F26" s="54"/>
      <c r="G26" s="78"/>
    </row>
    <row r="27" spans="2:7" ht="12.75">
      <c r="B27" s="6"/>
      <c r="C27" s="4" t="s">
        <v>7</v>
      </c>
      <c r="D27" s="140">
        <v>0.33</v>
      </c>
      <c r="E27" s="141"/>
      <c r="F27" s="142">
        <v>0.33</v>
      </c>
      <c r="G27" s="141"/>
    </row>
    <row r="28" spans="2:7" ht="12.75">
      <c r="B28" s="7"/>
      <c r="C28" s="8"/>
      <c r="D28" s="121"/>
      <c r="E28" s="80"/>
      <c r="F28" s="97"/>
      <c r="G28" s="80"/>
    </row>
    <row r="30" spans="2:7" s="12" customFormat="1" ht="15">
      <c r="B30" s="27" t="s">
        <v>23</v>
      </c>
      <c r="C30" s="28"/>
      <c r="D30" s="93"/>
      <c r="E30" s="93"/>
      <c r="F30" s="93"/>
      <c r="G30" s="100"/>
    </row>
    <row r="31" spans="2:7" ht="12.75">
      <c r="B31" s="6"/>
      <c r="C31" s="4"/>
      <c r="D31" s="54"/>
      <c r="E31" s="54"/>
      <c r="F31" s="54"/>
      <c r="G31" s="78"/>
    </row>
    <row r="32" spans="2:7" ht="12.75">
      <c r="B32" s="11"/>
      <c r="C32" s="3"/>
      <c r="D32" s="136" t="s">
        <v>8</v>
      </c>
      <c r="E32" s="137"/>
      <c r="F32" s="136" t="s">
        <v>9</v>
      </c>
      <c r="G32" s="137"/>
    </row>
    <row r="33" spans="2:7" ht="12.75">
      <c r="B33" s="6"/>
      <c r="C33" s="5"/>
      <c r="D33" s="66" t="s">
        <v>11</v>
      </c>
      <c r="E33" s="105" t="s">
        <v>12</v>
      </c>
      <c r="F33" s="66" t="s">
        <v>11</v>
      </c>
      <c r="G33" s="101" t="s">
        <v>12</v>
      </c>
    </row>
    <row r="34" spans="2:7" ht="12.75">
      <c r="B34" s="6"/>
      <c r="C34" s="5"/>
      <c r="D34" s="67" t="s">
        <v>1</v>
      </c>
      <c r="E34" s="105" t="s">
        <v>13</v>
      </c>
      <c r="F34" s="67" t="s">
        <v>14</v>
      </c>
      <c r="G34" s="101" t="s">
        <v>13</v>
      </c>
    </row>
    <row r="35" spans="2:7" ht="12.75">
      <c r="B35" s="6"/>
      <c r="C35" s="5"/>
      <c r="D35" s="67"/>
      <c r="E35" s="105" t="s">
        <v>1</v>
      </c>
      <c r="F35" s="67"/>
      <c r="G35" s="101" t="s">
        <v>15</v>
      </c>
    </row>
    <row r="36" spans="2:7" ht="12.75">
      <c r="B36" s="6"/>
      <c r="C36" s="5"/>
      <c r="D36" s="67" t="str">
        <f>+D11</f>
        <v>31/08/07</v>
      </c>
      <c r="E36" s="67" t="str">
        <f>+E11</f>
        <v>31/08/06</v>
      </c>
      <c r="F36" s="67" t="str">
        <f>+F11</f>
        <v>31/08/07</v>
      </c>
      <c r="G36" s="67" t="str">
        <f>+G11</f>
        <v>31/08/06</v>
      </c>
    </row>
    <row r="37" spans="2:7" ht="12.75">
      <c r="B37" s="7"/>
      <c r="C37" s="9"/>
      <c r="D37" s="68" t="s">
        <v>2</v>
      </c>
      <c r="E37" s="106" t="s">
        <v>2</v>
      </c>
      <c r="F37" s="68" t="s">
        <v>2</v>
      </c>
      <c r="G37" s="102" t="s">
        <v>2</v>
      </c>
    </row>
    <row r="38" spans="2:7" ht="12.75">
      <c r="B38" s="11"/>
      <c r="C38" s="2"/>
      <c r="D38" s="94"/>
      <c r="E38" s="107"/>
      <c r="F38" s="94"/>
      <c r="G38" s="69"/>
    </row>
    <row r="39" spans="2:7" ht="12.75">
      <c r="B39" s="26">
        <v>1</v>
      </c>
      <c r="C39" s="4" t="s">
        <v>183</v>
      </c>
      <c r="D39" s="88">
        <f>+'Income Stmt'!C21</f>
        <v>791</v>
      </c>
      <c r="E39" s="109">
        <v>2492</v>
      </c>
      <c r="F39" s="88">
        <f>'Income Stmt'!E21</f>
        <v>1272</v>
      </c>
      <c r="G39" s="103">
        <v>-2516</v>
      </c>
    </row>
    <row r="40" spans="2:7" ht="12.75">
      <c r="B40" s="26">
        <v>2</v>
      </c>
      <c r="C40" s="4" t="s">
        <v>24</v>
      </c>
      <c r="D40" s="98">
        <v>0</v>
      </c>
      <c r="E40" s="110">
        <v>0</v>
      </c>
      <c r="F40" s="98">
        <v>0</v>
      </c>
      <c r="G40" s="104">
        <v>2</v>
      </c>
    </row>
    <row r="41" spans="2:7" ht="12.75">
      <c r="B41" s="26">
        <v>3</v>
      </c>
      <c r="C41" s="4" t="s">
        <v>25</v>
      </c>
      <c r="D41" s="88">
        <f>-'Income Stmt'!C22</f>
        <v>-206</v>
      </c>
      <c r="E41" s="111">
        <v>413</v>
      </c>
      <c r="F41" s="88">
        <f>-'Income Stmt'!E22</f>
        <v>958</v>
      </c>
      <c r="G41" s="103">
        <v>1603</v>
      </c>
    </row>
    <row r="42" spans="2:7" ht="12.75">
      <c r="B42" s="7"/>
      <c r="C42" s="8"/>
      <c r="D42" s="99"/>
      <c r="E42" s="97"/>
      <c r="F42" s="99"/>
      <c r="G42" s="80"/>
    </row>
  </sheetData>
  <sheetProtection/>
  <mergeCells count="11">
    <mergeCell ref="F23:G23"/>
    <mergeCell ref="B6:G6"/>
    <mergeCell ref="D7:E7"/>
    <mergeCell ref="D32:E32"/>
    <mergeCell ref="F32:G32"/>
    <mergeCell ref="F24:G24"/>
    <mergeCell ref="D24:E24"/>
    <mergeCell ref="D27:E27"/>
    <mergeCell ref="F27:G27"/>
    <mergeCell ref="F7:G7"/>
    <mergeCell ref="D23:E23"/>
  </mergeCells>
  <printOptions/>
  <pageMargins left="0.26" right="0.29" top="0.32" bottom="1" header="0.25" footer="0.5"/>
  <pageSetup fitToHeight="2" fitToWidth="1" horizontalDpi="600" verticalDpi="600" orientation="portrait" paperSize="9" scale="89" r:id="rId1"/>
  <headerFooter alignWithMargins="0">
    <oddFooter>&amp;L&amp;D&amp;F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F42"/>
  <sheetViews>
    <sheetView zoomScalePageLayoutView="0" workbookViewId="0" topLeftCell="B1">
      <pane xSplit="1" ySplit="14" topLeftCell="C30" activePane="bottomRight" state="frozen"/>
      <selection pane="topLeft" activeCell="B1" sqref="B1"/>
      <selection pane="topRight" activeCell="C1" sqref="C1"/>
      <selection pane="bottomLeft" activeCell="B15" sqref="B15"/>
      <selection pane="bottomRight" activeCell="H35" sqref="G35:H40"/>
    </sheetView>
  </sheetViews>
  <sheetFormatPr defaultColWidth="9.140625" defaultRowHeight="12.75"/>
  <cols>
    <col min="1" max="1" width="3.7109375" style="1" customWidth="1"/>
    <col min="2" max="2" width="44.421875" style="1" customWidth="1"/>
    <col min="3" max="6" width="17.7109375" style="40" customWidth="1"/>
    <col min="7" max="16384" width="9.140625" style="1" customWidth="1"/>
  </cols>
  <sheetData>
    <row r="3" ht="18">
      <c r="A3" s="18" t="s">
        <v>52</v>
      </c>
    </row>
    <row r="4" ht="15.75">
      <c r="A4" s="10" t="s">
        <v>153</v>
      </c>
    </row>
    <row r="6" ht="12.75" hidden="1"/>
    <row r="7" ht="15.75">
      <c r="A7" s="10" t="s">
        <v>97</v>
      </c>
    </row>
    <row r="8" ht="15.75">
      <c r="A8" s="10" t="s">
        <v>161</v>
      </c>
    </row>
    <row r="9" spans="1:6" ht="14.25">
      <c r="A9" s="11"/>
      <c r="B9" s="3"/>
      <c r="C9" s="145" t="s">
        <v>8</v>
      </c>
      <c r="D9" s="146"/>
      <c r="E9" s="145" t="s">
        <v>9</v>
      </c>
      <c r="F9" s="146"/>
    </row>
    <row r="10" spans="1:6" ht="12.75">
      <c r="A10" s="6"/>
      <c r="B10" s="5"/>
      <c r="C10" s="105" t="s">
        <v>11</v>
      </c>
      <c r="D10" s="66" t="s">
        <v>12</v>
      </c>
      <c r="E10" s="105" t="s">
        <v>11</v>
      </c>
      <c r="F10" s="66" t="s">
        <v>12</v>
      </c>
    </row>
    <row r="11" spans="1:6" ht="12.75">
      <c r="A11" s="6"/>
      <c r="B11" s="5"/>
      <c r="C11" s="105" t="s">
        <v>1</v>
      </c>
      <c r="D11" s="67" t="s">
        <v>13</v>
      </c>
      <c r="E11" s="105" t="s">
        <v>14</v>
      </c>
      <c r="F11" s="67" t="s">
        <v>13</v>
      </c>
    </row>
    <row r="12" spans="1:6" ht="12.75">
      <c r="A12" s="6"/>
      <c r="B12" s="5"/>
      <c r="C12" s="105"/>
      <c r="D12" s="67" t="s">
        <v>1</v>
      </c>
      <c r="E12" s="105"/>
      <c r="F12" s="67" t="s">
        <v>15</v>
      </c>
    </row>
    <row r="13" spans="1:6" ht="12.75">
      <c r="A13" s="6"/>
      <c r="B13" s="5"/>
      <c r="C13" s="67" t="s">
        <v>155</v>
      </c>
      <c r="D13" s="67" t="s">
        <v>160</v>
      </c>
      <c r="E13" s="67" t="s">
        <v>155</v>
      </c>
      <c r="F13" s="67" t="s">
        <v>160</v>
      </c>
    </row>
    <row r="14" spans="1:6" ht="12.75">
      <c r="A14" s="7"/>
      <c r="B14" s="9"/>
      <c r="C14" s="106" t="s">
        <v>2</v>
      </c>
      <c r="D14" s="68" t="s">
        <v>2</v>
      </c>
      <c r="E14" s="106" t="s">
        <v>2</v>
      </c>
      <c r="F14" s="68" t="s">
        <v>2</v>
      </c>
    </row>
    <row r="15" spans="1:6" ht="12.75">
      <c r="A15" s="6"/>
      <c r="B15" s="5"/>
      <c r="C15" s="69"/>
      <c r="D15" s="69"/>
      <c r="E15" s="94"/>
      <c r="F15" s="69"/>
    </row>
    <row r="16" spans="1:6" ht="12.75">
      <c r="A16" s="6"/>
      <c r="B16" s="5" t="s">
        <v>6</v>
      </c>
      <c r="C16" s="70">
        <f>E16-40935</f>
        <v>13252</v>
      </c>
      <c r="D16" s="70">
        <v>12389</v>
      </c>
      <c r="E16" s="112">
        <v>54187</v>
      </c>
      <c r="F16" s="70">
        <v>51093</v>
      </c>
    </row>
    <row r="17" spans="1:6" ht="12.75">
      <c r="A17" s="6"/>
      <c r="B17" s="5" t="s">
        <v>47</v>
      </c>
      <c r="C17" s="132">
        <v>-4272</v>
      </c>
      <c r="D17" s="71">
        <v>-6882</v>
      </c>
      <c r="E17" s="30">
        <v>-42375</v>
      </c>
      <c r="F17" s="71">
        <v>-39536</v>
      </c>
    </row>
    <row r="18" spans="1:6" ht="12.75">
      <c r="A18" s="6"/>
      <c r="B18" s="5" t="s">
        <v>48</v>
      </c>
      <c r="C18" s="29">
        <f>+C16+C17</f>
        <v>8980</v>
      </c>
      <c r="D18" s="29">
        <f>SUM(D16:D17)</f>
        <v>5507</v>
      </c>
      <c r="E18" s="29">
        <f>SUM(E16:E17)</f>
        <v>11812</v>
      </c>
      <c r="F18" s="29">
        <f>SUM(F16:F17)</f>
        <v>11557</v>
      </c>
    </row>
    <row r="19" spans="1:6" ht="12.75">
      <c r="A19" s="6"/>
      <c r="B19" s="5" t="s">
        <v>108</v>
      </c>
      <c r="C19" s="116">
        <v>-51</v>
      </c>
      <c r="D19" s="72">
        <v>204</v>
      </c>
      <c r="E19" s="113">
        <v>438</v>
      </c>
      <c r="F19" s="72">
        <v>85</v>
      </c>
    </row>
    <row r="20" spans="1:6" ht="12.75">
      <c r="A20" s="6"/>
      <c r="B20" s="5" t="s">
        <v>49</v>
      </c>
      <c r="C20" s="132">
        <v>-8138</v>
      </c>
      <c r="D20" s="71">
        <v>-3219</v>
      </c>
      <c r="E20" s="30">
        <v>-10978</v>
      </c>
      <c r="F20" s="71">
        <v>-14158</v>
      </c>
    </row>
    <row r="21" spans="1:6" ht="12.75">
      <c r="A21" s="6"/>
      <c r="B21" s="5" t="s">
        <v>177</v>
      </c>
      <c r="C21" s="29">
        <f>+C18+C19+C20</f>
        <v>791</v>
      </c>
      <c r="D21" s="29">
        <f>SUM(D18:D20)</f>
        <v>2492</v>
      </c>
      <c r="E21" s="29">
        <f>SUM(E18:E20)</f>
        <v>1272</v>
      </c>
      <c r="F21" s="29">
        <f>SUM(F18:F20)</f>
        <v>-2516</v>
      </c>
    </row>
    <row r="22" spans="1:6" ht="12.75">
      <c r="A22" s="6"/>
      <c r="B22" s="5" t="s">
        <v>50</v>
      </c>
      <c r="C22" s="76">
        <v>206</v>
      </c>
      <c r="D22" s="73">
        <v>-413</v>
      </c>
      <c r="E22" s="96">
        <v>-958</v>
      </c>
      <c r="F22" s="73">
        <v>-1603</v>
      </c>
    </row>
    <row r="23" spans="1:6" ht="12.75">
      <c r="A23" s="6"/>
      <c r="B23" s="5" t="s">
        <v>51</v>
      </c>
      <c r="C23" s="117">
        <v>0</v>
      </c>
      <c r="D23" s="74">
        <v>0</v>
      </c>
      <c r="E23" s="114">
        <v>0</v>
      </c>
      <c r="F23" s="74">
        <v>0</v>
      </c>
    </row>
    <row r="24" spans="1:6" ht="12.75">
      <c r="A24" s="6"/>
      <c r="B24" s="5" t="s">
        <v>178</v>
      </c>
      <c r="C24" s="29">
        <f>+C21+C22</f>
        <v>997</v>
      </c>
      <c r="D24" s="29">
        <f>SUM(D21:D23)</f>
        <v>2079</v>
      </c>
      <c r="E24" s="29">
        <f>SUM(E21:E23)</f>
        <v>314</v>
      </c>
      <c r="F24" s="29">
        <f>SUM(F21:F23)</f>
        <v>-4119</v>
      </c>
    </row>
    <row r="25" spans="1:6" ht="12.75">
      <c r="A25" s="6"/>
      <c r="B25" s="5" t="s">
        <v>10</v>
      </c>
      <c r="C25" s="118">
        <v>-189</v>
      </c>
      <c r="D25" s="83">
        <v>-589</v>
      </c>
      <c r="E25" s="115">
        <v>-436</v>
      </c>
      <c r="F25" s="91">
        <v>0</v>
      </c>
    </row>
    <row r="26" spans="1:6" ht="12.75">
      <c r="A26" s="6"/>
      <c r="B26" s="5" t="s">
        <v>179</v>
      </c>
      <c r="C26" s="119">
        <f>+C24+C25</f>
        <v>808</v>
      </c>
      <c r="D26" s="75">
        <f>SUM(D24:D25)</f>
        <v>1490</v>
      </c>
      <c r="E26" s="75">
        <f>SUM(E24:E25)</f>
        <v>-122</v>
      </c>
      <c r="F26" s="75">
        <f>SUM(F24:F25)</f>
        <v>-4119</v>
      </c>
    </row>
    <row r="27" spans="1:6" ht="12.75">
      <c r="A27" s="6"/>
      <c r="B27" s="5"/>
      <c r="C27" s="76"/>
      <c r="D27" s="76"/>
      <c r="E27" s="76"/>
      <c r="F27" s="76"/>
    </row>
    <row r="28" spans="1:6" ht="12.75">
      <c r="A28" s="6"/>
      <c r="B28" s="5" t="s">
        <v>109</v>
      </c>
      <c r="C28" s="76"/>
      <c r="D28" s="76"/>
      <c r="E28" s="76"/>
      <c r="F28" s="76"/>
    </row>
    <row r="29" spans="1:6" ht="12.75">
      <c r="A29" s="6"/>
      <c r="B29" s="5" t="s">
        <v>110</v>
      </c>
      <c r="C29" s="76">
        <f>C31-C30</f>
        <v>981</v>
      </c>
      <c r="D29" s="76">
        <f>D31+D30</f>
        <v>1626</v>
      </c>
      <c r="E29" s="76">
        <v>230</v>
      </c>
      <c r="F29" s="76">
        <f>F31+F30</f>
        <v>-3820</v>
      </c>
    </row>
    <row r="30" spans="1:6" ht="12.75">
      <c r="A30" s="6"/>
      <c r="B30" s="5" t="s">
        <v>44</v>
      </c>
      <c r="C30" s="76">
        <v>-173</v>
      </c>
      <c r="D30" s="76">
        <v>136</v>
      </c>
      <c r="E30" s="76">
        <v>-352</v>
      </c>
      <c r="F30" s="76">
        <v>299</v>
      </c>
    </row>
    <row r="31" spans="1:6" ht="13.5" thickBot="1">
      <c r="A31" s="6"/>
      <c r="B31" s="5"/>
      <c r="C31" s="77">
        <f>C26</f>
        <v>808</v>
      </c>
      <c r="D31" s="77">
        <f>D26</f>
        <v>1490</v>
      </c>
      <c r="E31" s="77">
        <f>E26</f>
        <v>-122</v>
      </c>
      <c r="F31" s="77">
        <f>F26</f>
        <v>-4119</v>
      </c>
    </row>
    <row r="32" spans="1:6" ht="13.5" thickTop="1">
      <c r="A32" s="6"/>
      <c r="B32" s="5"/>
      <c r="C32" s="76"/>
      <c r="D32" s="76"/>
      <c r="E32" s="76"/>
      <c r="F32" s="76"/>
    </row>
    <row r="33" spans="1:6" ht="12.75">
      <c r="A33" s="6"/>
      <c r="B33" s="5" t="s">
        <v>111</v>
      </c>
      <c r="C33" s="76"/>
      <c r="D33" s="76"/>
      <c r="E33" s="76"/>
      <c r="F33" s="76"/>
    </row>
    <row r="34" spans="1:6" ht="12.75">
      <c r="A34" s="6"/>
      <c r="B34" s="5" t="s">
        <v>112</v>
      </c>
      <c r="C34" s="76"/>
      <c r="D34" s="76"/>
      <c r="E34" s="76"/>
      <c r="F34" s="76"/>
    </row>
    <row r="35" spans="1:6" ht="12.75">
      <c r="A35" s="6"/>
      <c r="B35" s="5"/>
      <c r="C35" s="78"/>
      <c r="D35" s="78"/>
      <c r="E35" s="85"/>
      <c r="F35" s="78"/>
    </row>
    <row r="36" spans="1:6" ht="12.75">
      <c r="A36" s="6"/>
      <c r="B36" s="5" t="s">
        <v>180</v>
      </c>
      <c r="C36" s="84">
        <f>C29/'Balance Sheet'!G32*100</f>
        <v>2.266374032574795</v>
      </c>
      <c r="D36" s="79">
        <v>3.75</v>
      </c>
      <c r="E36" s="86">
        <f>E29/'Balance Sheet'!G32*100</f>
        <v>0.5313619036617766</v>
      </c>
      <c r="F36" s="79">
        <v>-8.83</v>
      </c>
    </row>
    <row r="37" spans="1:6" ht="12.75">
      <c r="A37" s="6"/>
      <c r="B37" s="5" t="s">
        <v>181</v>
      </c>
      <c r="C37" s="84">
        <f>C36</f>
        <v>2.266374032574795</v>
      </c>
      <c r="D37" s="79">
        <v>3.75</v>
      </c>
      <c r="E37" s="86">
        <f>E36</f>
        <v>0.5313619036617766</v>
      </c>
      <c r="F37" s="79">
        <v>-8.83</v>
      </c>
    </row>
    <row r="38" spans="1:6" ht="12.75">
      <c r="A38" s="7"/>
      <c r="B38" s="9"/>
      <c r="C38" s="80"/>
      <c r="D38" s="80"/>
      <c r="E38" s="99"/>
      <c r="F38" s="80"/>
    </row>
    <row r="41" spans="1:6" ht="12.75">
      <c r="A41" s="147" t="s">
        <v>174</v>
      </c>
      <c r="B41" s="147"/>
      <c r="C41" s="147"/>
      <c r="D41" s="147"/>
      <c r="E41" s="147"/>
      <c r="F41" s="147"/>
    </row>
    <row r="42" spans="1:6" ht="12.75">
      <c r="A42" s="147" t="s">
        <v>140</v>
      </c>
      <c r="B42" s="147"/>
      <c r="C42" s="147"/>
      <c r="D42" s="147"/>
      <c r="E42" s="147"/>
      <c r="F42" s="147"/>
    </row>
  </sheetData>
  <sheetProtection/>
  <mergeCells count="4">
    <mergeCell ref="C9:D9"/>
    <mergeCell ref="E9:F9"/>
    <mergeCell ref="A41:F41"/>
    <mergeCell ref="A42:F42"/>
  </mergeCells>
  <printOptions/>
  <pageMargins left="0.26" right="0.26" top="0.3" bottom="1" header="0.2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1"/>
  <sheetViews>
    <sheetView zoomScalePageLayoutView="0" workbookViewId="0" topLeftCell="A25">
      <selection activeCell="L33" sqref="L33"/>
    </sheetView>
  </sheetViews>
  <sheetFormatPr defaultColWidth="9.140625" defaultRowHeight="12.75"/>
  <cols>
    <col min="1" max="1" width="3.7109375" style="4" customWidth="1"/>
    <col min="2" max="4" width="9.140625" style="4" customWidth="1"/>
    <col min="5" max="5" width="22.28125" style="4" customWidth="1"/>
    <col min="6" max="6" width="3.7109375" style="4" customWidth="1"/>
    <col min="7" max="7" width="18.7109375" style="4" customWidth="1"/>
    <col min="8" max="8" width="18.7109375" style="54" customWidth="1"/>
    <col min="9" max="9" width="3.7109375" style="4" customWidth="1"/>
    <col min="10" max="16384" width="9.140625" style="4" customWidth="1"/>
  </cols>
  <sheetData>
    <row r="1" spans="2:8" s="14" customFormat="1" ht="18">
      <c r="B1" s="19" t="s">
        <v>52</v>
      </c>
      <c r="H1" s="123"/>
    </row>
    <row r="2" ht="12.75">
      <c r="B2" s="16"/>
    </row>
    <row r="3" ht="15.75">
      <c r="B3" s="17" t="s">
        <v>154</v>
      </c>
    </row>
    <row r="4" ht="15">
      <c r="B4" s="20"/>
    </row>
    <row r="5" spans="2:8" ht="15">
      <c r="B5" s="20"/>
      <c r="H5" s="124" t="s">
        <v>176</v>
      </c>
    </row>
    <row r="6" spans="7:8" ht="12.75">
      <c r="G6" s="21" t="s">
        <v>0</v>
      </c>
      <c r="H6" s="124" t="s">
        <v>28</v>
      </c>
    </row>
    <row r="7" spans="7:8" ht="12.75">
      <c r="G7" s="21" t="s">
        <v>26</v>
      </c>
      <c r="H7" s="124" t="s">
        <v>5</v>
      </c>
    </row>
    <row r="8" spans="7:8" ht="12.75">
      <c r="G8" s="21" t="s">
        <v>1</v>
      </c>
      <c r="H8" s="124" t="s">
        <v>29</v>
      </c>
    </row>
    <row r="9" spans="7:8" ht="12.75">
      <c r="G9" s="21" t="s">
        <v>155</v>
      </c>
      <c r="H9" s="124" t="s">
        <v>146</v>
      </c>
    </row>
    <row r="10" spans="7:8" ht="12.75">
      <c r="G10" s="21" t="s">
        <v>2</v>
      </c>
      <c r="H10" s="124" t="s">
        <v>2</v>
      </c>
    </row>
    <row r="11" spans="7:8" ht="12.75">
      <c r="G11" s="22" t="s">
        <v>27</v>
      </c>
      <c r="H11" s="125"/>
    </row>
    <row r="12" spans="2:8" ht="12.75">
      <c r="B12" s="16" t="s">
        <v>120</v>
      </c>
      <c r="G12" s="21"/>
      <c r="H12" s="126"/>
    </row>
    <row r="13" spans="2:8" ht="12.75">
      <c r="B13" s="16" t="s">
        <v>121</v>
      </c>
      <c r="G13" s="21"/>
      <c r="H13" s="124"/>
    </row>
    <row r="14" spans="2:8" ht="12.75">
      <c r="B14" s="4" t="s">
        <v>30</v>
      </c>
      <c r="G14" s="23">
        <v>19938</v>
      </c>
      <c r="H14" s="110">
        <v>21546</v>
      </c>
    </row>
    <row r="15" spans="2:8" ht="12.75" hidden="1">
      <c r="B15" s="4" t="s">
        <v>31</v>
      </c>
      <c r="G15" s="51">
        <v>0</v>
      </c>
      <c r="H15" s="127">
        <v>0</v>
      </c>
    </row>
    <row r="16" spans="2:8" ht="12.75">
      <c r="B16" s="4" t="s">
        <v>32</v>
      </c>
      <c r="G16" s="61">
        <v>0</v>
      </c>
      <c r="H16" s="128">
        <v>170</v>
      </c>
    </row>
    <row r="17" spans="7:8" ht="12.75">
      <c r="G17" s="62">
        <f>SUM(G14:G16)</f>
        <v>19938</v>
      </c>
      <c r="H17" s="46">
        <f>SUM(H14:H16)</f>
        <v>21716</v>
      </c>
    </row>
    <row r="18" spans="7:8" ht="12.75">
      <c r="G18" s="23"/>
      <c r="H18" s="110"/>
    </row>
    <row r="19" spans="2:7" ht="12.75">
      <c r="B19" s="16" t="s">
        <v>122</v>
      </c>
      <c r="G19" s="13"/>
    </row>
    <row r="20" spans="2:8" ht="12.75">
      <c r="B20" s="4" t="s">
        <v>33</v>
      </c>
      <c r="G20" s="23">
        <v>7681</v>
      </c>
      <c r="H20" s="110">
        <v>13178</v>
      </c>
    </row>
    <row r="21" spans="2:8" ht="12.75" hidden="1">
      <c r="B21" s="4" t="s">
        <v>34</v>
      </c>
      <c r="G21" s="23"/>
      <c r="H21" s="110"/>
    </row>
    <row r="22" spans="2:8" ht="12.75">
      <c r="B22" s="4" t="s">
        <v>35</v>
      </c>
      <c r="G22" s="23">
        <f>7259+741</f>
        <v>8000</v>
      </c>
      <c r="H22" s="110">
        <v>12911</v>
      </c>
    </row>
    <row r="23" spans="2:8" ht="12.75" hidden="1">
      <c r="B23" s="4" t="s">
        <v>36</v>
      </c>
      <c r="G23" s="23"/>
      <c r="H23" s="110"/>
    </row>
    <row r="24" spans="2:8" ht="12.75" hidden="1">
      <c r="B24" s="4" t="s">
        <v>37</v>
      </c>
      <c r="G24" s="23"/>
      <c r="H24" s="110"/>
    </row>
    <row r="25" spans="2:12" ht="12.75">
      <c r="B25" s="4" t="s">
        <v>38</v>
      </c>
      <c r="G25" s="23">
        <f>630+1990</f>
        <v>2620</v>
      </c>
      <c r="H25" s="129">
        <v>286</v>
      </c>
      <c r="L25" s="31"/>
    </row>
    <row r="26" spans="7:8" ht="12.75">
      <c r="G26" s="62">
        <f>SUM(G20:G25)</f>
        <v>18301</v>
      </c>
      <c r="H26" s="46">
        <f>+H22+H20+H25</f>
        <v>26375</v>
      </c>
    </row>
    <row r="27" spans="2:8" ht="13.5" thickBot="1">
      <c r="B27" s="63" t="s">
        <v>123</v>
      </c>
      <c r="G27" s="64">
        <f>+G17+G26</f>
        <v>38239</v>
      </c>
      <c r="H27" s="130">
        <f>+H17+H26</f>
        <v>48091</v>
      </c>
    </row>
    <row r="28" spans="2:8" ht="12.75">
      <c r="B28" s="63"/>
      <c r="G28" s="23"/>
      <c r="H28" s="110"/>
    </row>
    <row r="29" spans="2:8" ht="12.75">
      <c r="B29" s="63" t="s">
        <v>124</v>
      </c>
      <c r="G29" s="23"/>
      <c r="H29" s="110"/>
    </row>
    <row r="30" spans="2:8" ht="12.75">
      <c r="B30" s="63" t="s">
        <v>125</v>
      </c>
      <c r="G30" s="23"/>
      <c r="H30" s="110"/>
    </row>
    <row r="31" spans="2:8" ht="12.75">
      <c r="B31" s="54"/>
      <c r="G31" s="23"/>
      <c r="H31" s="110"/>
    </row>
    <row r="32" spans="2:8" ht="12.75">
      <c r="B32" s="4" t="s">
        <v>127</v>
      </c>
      <c r="G32" s="23">
        <v>43285</v>
      </c>
      <c r="H32" s="110">
        <v>43285</v>
      </c>
    </row>
    <row r="33" spans="2:8" ht="12.75">
      <c r="B33" s="54" t="s">
        <v>126</v>
      </c>
      <c r="G33" s="23">
        <f>7400000/1000</f>
        <v>7400</v>
      </c>
      <c r="H33" s="110">
        <f>+G33</f>
        <v>7400</v>
      </c>
    </row>
    <row r="34" spans="2:8" ht="12.75">
      <c r="B34" s="54" t="s">
        <v>128</v>
      </c>
      <c r="G34" s="23">
        <v>3040</v>
      </c>
      <c r="H34" s="110">
        <v>2577</v>
      </c>
    </row>
    <row r="35" spans="2:8" ht="12.75">
      <c r="B35" s="54" t="s">
        <v>139</v>
      </c>
      <c r="G35" s="33">
        <v>-39545</v>
      </c>
      <c r="H35" s="43">
        <v>-39775</v>
      </c>
    </row>
    <row r="36" spans="7:8" ht="12.75">
      <c r="G36" s="23">
        <f>SUM(G32:G35)</f>
        <v>14180</v>
      </c>
      <c r="H36" s="110">
        <f>SUM(H32:H35)</f>
        <v>13487</v>
      </c>
    </row>
    <row r="37" spans="2:8" ht="12.75">
      <c r="B37" s="63" t="s">
        <v>129</v>
      </c>
      <c r="G37" s="23">
        <v>269</v>
      </c>
      <c r="H37" s="110">
        <v>570</v>
      </c>
    </row>
    <row r="38" spans="2:8" ht="12.75">
      <c r="B38" s="63" t="s">
        <v>130</v>
      </c>
      <c r="G38" s="62">
        <f>+G36+G37</f>
        <v>14449</v>
      </c>
      <c r="H38" s="46">
        <f>+H36+H37</f>
        <v>14057</v>
      </c>
    </row>
    <row r="39" spans="2:8" ht="12.75">
      <c r="B39" s="63"/>
      <c r="G39" s="23"/>
      <c r="H39" s="110"/>
    </row>
    <row r="40" spans="2:8" ht="12.75">
      <c r="B40" s="63" t="s">
        <v>131</v>
      </c>
      <c r="G40" s="23"/>
      <c r="H40" s="110"/>
    </row>
    <row r="41" spans="2:8" ht="12.75">
      <c r="B41" s="4" t="s">
        <v>4</v>
      </c>
      <c r="G41" s="25">
        <v>2098</v>
      </c>
      <c r="H41" s="129">
        <v>851</v>
      </c>
    </row>
    <row r="42" spans="2:8" ht="12.75">
      <c r="B42" s="4" t="s">
        <v>45</v>
      </c>
      <c r="E42" s="32"/>
      <c r="G42" s="25">
        <v>1043</v>
      </c>
      <c r="H42" s="110">
        <v>945</v>
      </c>
    </row>
    <row r="43" spans="2:8" ht="12.75">
      <c r="B43" s="63"/>
      <c r="G43" s="62">
        <f>+G41+G42</f>
        <v>3141</v>
      </c>
      <c r="H43" s="46">
        <f>+H41+H42</f>
        <v>1796</v>
      </c>
    </row>
    <row r="44" spans="2:7" ht="12.75">
      <c r="B44" s="16" t="s">
        <v>132</v>
      </c>
      <c r="G44" s="23"/>
    </row>
    <row r="45" spans="2:8" ht="12.75">
      <c r="B45" s="4" t="s">
        <v>39</v>
      </c>
      <c r="G45" s="23">
        <f>4635+10577+2198</f>
        <v>17410</v>
      </c>
      <c r="H45" s="110">
        <v>10872</v>
      </c>
    </row>
    <row r="46" spans="2:8" ht="12.75">
      <c r="B46" s="4" t="s">
        <v>3</v>
      </c>
      <c r="G46" s="23">
        <f>215+463+2183</f>
        <v>2861</v>
      </c>
      <c r="H46" s="110">
        <v>21233</v>
      </c>
    </row>
    <row r="47" spans="2:8" ht="12.75" hidden="1">
      <c r="B47" s="4" t="s">
        <v>40</v>
      </c>
      <c r="G47" s="23"/>
      <c r="H47" s="110"/>
    </row>
    <row r="48" spans="2:8" ht="12.75">
      <c r="B48" s="4" t="s">
        <v>41</v>
      </c>
      <c r="G48" s="24">
        <v>378</v>
      </c>
      <c r="H48" s="129">
        <v>133</v>
      </c>
    </row>
    <row r="49" spans="2:9" ht="12.75" hidden="1">
      <c r="B49" s="4" t="s">
        <v>42</v>
      </c>
      <c r="G49" s="23"/>
      <c r="H49" s="129"/>
      <c r="I49" s="4" t="s">
        <v>101</v>
      </c>
    </row>
    <row r="50" spans="2:8" ht="12.75" hidden="1">
      <c r="B50" s="4" t="s">
        <v>43</v>
      </c>
      <c r="G50" s="23"/>
      <c r="H50" s="110"/>
    </row>
    <row r="51" spans="7:8" ht="12.75">
      <c r="G51" s="62">
        <f>SUM(G45:G48)</f>
        <v>20649</v>
      </c>
      <c r="H51" s="46">
        <f>SUM(H45:H48)</f>
        <v>32238</v>
      </c>
    </row>
    <row r="52" spans="2:8" ht="12.75">
      <c r="B52" s="63" t="s">
        <v>133</v>
      </c>
      <c r="G52" s="62">
        <f>+G43+G51</f>
        <v>23790</v>
      </c>
      <c r="H52" s="46">
        <f>+H43+H51</f>
        <v>34034</v>
      </c>
    </row>
    <row r="53" spans="2:8" ht="4.5" customHeight="1">
      <c r="B53" s="63"/>
      <c r="G53" s="23"/>
      <c r="H53" s="110"/>
    </row>
    <row r="54" spans="2:8" ht="13.5" thickBot="1">
      <c r="B54" s="63" t="s">
        <v>134</v>
      </c>
      <c r="G54" s="65">
        <f>+G38+G52</f>
        <v>38239</v>
      </c>
      <c r="H54" s="131">
        <f>+H38+H52</f>
        <v>48091</v>
      </c>
    </row>
    <row r="55" spans="2:8" ht="12.75">
      <c r="B55" s="63"/>
      <c r="G55" s="60">
        <f>+G27-G54</f>
        <v>0</v>
      </c>
      <c r="H55" s="110"/>
    </row>
    <row r="56" spans="7:8" ht="12.75">
      <c r="G56" s="23"/>
      <c r="H56" s="110"/>
    </row>
    <row r="57" spans="2:8" ht="12.75">
      <c r="B57" s="4" t="s">
        <v>46</v>
      </c>
      <c r="G57" s="23">
        <f>G36/G32*100</f>
        <v>32.7596164953217</v>
      </c>
      <c r="H57" s="110">
        <v>33</v>
      </c>
    </row>
    <row r="59" ht="12.75">
      <c r="G59" s="32"/>
    </row>
    <row r="60" spans="2:8" ht="12.75">
      <c r="B60" s="148" t="s">
        <v>143</v>
      </c>
      <c r="C60" s="148"/>
      <c r="D60" s="148"/>
      <c r="E60" s="148"/>
      <c r="F60" s="148"/>
      <c r="G60" s="148"/>
      <c r="H60" s="148"/>
    </row>
    <row r="61" spans="2:8" ht="12.75">
      <c r="B61" s="148" t="s">
        <v>141</v>
      </c>
      <c r="C61" s="148"/>
      <c r="D61" s="148"/>
      <c r="E61" s="148"/>
      <c r="F61" s="148"/>
      <c r="G61" s="148"/>
      <c r="H61" s="148"/>
    </row>
  </sheetData>
  <sheetProtection/>
  <mergeCells count="2">
    <mergeCell ref="B60:H60"/>
    <mergeCell ref="B61:H61"/>
  </mergeCells>
  <printOptions/>
  <pageMargins left="0.75" right="0.75" top="0.38" bottom="0.39" header="0.28" footer="0.2"/>
  <pageSetup fitToHeight="2" fitToWidth="1" horizontalDpi="600" verticalDpi="600" orientation="portrait" paperSize="9" scale="93" r:id="rId1"/>
  <headerFooter alignWithMargins="0">
    <oddFooter>&amp;L&amp;D&amp;F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3"/>
  <sheetViews>
    <sheetView view="pageBreakPreview" zoomScale="90" zoomScaleSheetLayoutView="90" zoomScalePageLayoutView="0" workbookViewId="0" topLeftCell="A37">
      <selection activeCell="J67" sqref="J67"/>
    </sheetView>
  </sheetViews>
  <sheetFormatPr defaultColWidth="9.140625" defaultRowHeight="12.75"/>
  <cols>
    <col min="1" max="1" width="2.7109375" style="1" customWidth="1"/>
    <col min="2" max="2" width="62.7109375" style="1" customWidth="1"/>
    <col min="3" max="3" width="18.7109375" style="36" customWidth="1"/>
    <col min="4" max="4" width="2.7109375" style="1" customWidth="1"/>
    <col min="5" max="5" width="18.7109375" style="37" customWidth="1"/>
    <col min="6" max="6" width="9.00390625" style="1" customWidth="1"/>
    <col min="7" max="16384" width="9.140625" style="1" customWidth="1"/>
  </cols>
  <sheetData>
    <row r="1" spans="2:5" ht="20.25">
      <c r="B1" s="149" t="s">
        <v>52</v>
      </c>
      <c r="C1" s="149"/>
      <c r="D1" s="149"/>
      <c r="E1" s="149"/>
    </row>
    <row r="2" ht="9.75" customHeight="1">
      <c r="B2" s="35"/>
    </row>
    <row r="3" spans="2:5" ht="18">
      <c r="B3" s="150" t="s">
        <v>98</v>
      </c>
      <c r="C3" s="150"/>
      <c r="D3" s="150"/>
      <c r="E3" s="150"/>
    </row>
    <row r="4" spans="2:5" ht="18">
      <c r="B4" s="150" t="s">
        <v>156</v>
      </c>
      <c r="C4" s="150"/>
      <c r="D4" s="150"/>
      <c r="E4" s="150"/>
    </row>
    <row r="5" ht="9.75" customHeight="1"/>
    <row r="6" spans="3:5" ht="15">
      <c r="C6" s="38" t="s">
        <v>53</v>
      </c>
      <c r="D6" s="12"/>
      <c r="E6" s="39" t="s">
        <v>54</v>
      </c>
    </row>
    <row r="7" spans="3:5" ht="15">
      <c r="C7" s="38" t="s">
        <v>55</v>
      </c>
      <c r="D7" s="12"/>
      <c r="E7" s="39" t="s">
        <v>147</v>
      </c>
    </row>
    <row r="8" spans="3:5" ht="15">
      <c r="C8" s="38" t="s">
        <v>56</v>
      </c>
      <c r="D8" s="12"/>
      <c r="E8" s="39" t="s">
        <v>148</v>
      </c>
    </row>
    <row r="9" spans="3:5" ht="15">
      <c r="C9" s="57" t="s">
        <v>155</v>
      </c>
      <c r="D9" s="59"/>
      <c r="E9" s="89" t="s">
        <v>160</v>
      </c>
    </row>
    <row r="10" spans="3:5" ht="15">
      <c r="C10" s="57" t="s">
        <v>2</v>
      </c>
      <c r="D10" s="12"/>
      <c r="E10" s="58" t="s">
        <v>2</v>
      </c>
    </row>
    <row r="11" spans="2:5" ht="12.75">
      <c r="B11" s="35" t="s">
        <v>57</v>
      </c>
      <c r="E11" s="37" t="s">
        <v>101</v>
      </c>
    </row>
    <row r="12" spans="4:5" ht="9.75" customHeight="1">
      <c r="D12" s="40"/>
      <c r="E12" s="36"/>
    </row>
    <row r="13" spans="2:5" ht="12.75">
      <c r="B13" s="1" t="s">
        <v>175</v>
      </c>
      <c r="C13" s="36">
        <v>314</v>
      </c>
      <c r="D13" s="40"/>
      <c r="E13" s="36">
        <v>-3819</v>
      </c>
    </row>
    <row r="14" spans="3:5" ht="9.75" customHeight="1">
      <c r="C14" s="41"/>
      <c r="D14" s="40"/>
      <c r="E14" s="36"/>
    </row>
    <row r="15" spans="2:5" ht="12.75">
      <c r="B15" s="1" t="s">
        <v>58</v>
      </c>
      <c r="C15" s="41"/>
      <c r="D15" s="40"/>
      <c r="E15" s="36"/>
    </row>
    <row r="16" spans="2:5" ht="12.75" hidden="1">
      <c r="B16" s="1" t="s">
        <v>59</v>
      </c>
      <c r="C16" s="41"/>
      <c r="D16" s="40"/>
      <c r="E16" s="36"/>
    </row>
    <row r="17" spans="2:5" ht="12.75">
      <c r="B17" s="1" t="s">
        <v>170</v>
      </c>
      <c r="C17" s="41">
        <v>0</v>
      </c>
      <c r="D17" s="40"/>
      <c r="E17" s="36">
        <v>-2</v>
      </c>
    </row>
    <row r="18" spans="2:5" ht="12.75">
      <c r="B18" s="1" t="s">
        <v>60</v>
      </c>
      <c r="C18" s="36">
        <v>1917</v>
      </c>
      <c r="D18" s="40"/>
      <c r="E18" s="36">
        <v>3674</v>
      </c>
    </row>
    <row r="19" spans="2:5" ht="12.75">
      <c r="B19" s="1" t="s">
        <v>171</v>
      </c>
      <c r="C19" s="36">
        <v>0</v>
      </c>
      <c r="D19" s="40"/>
      <c r="E19" s="36">
        <v>54</v>
      </c>
    </row>
    <row r="20" spans="2:5" ht="12.75">
      <c r="B20" s="1" t="s">
        <v>62</v>
      </c>
      <c r="C20" s="36">
        <v>708</v>
      </c>
      <c r="D20" s="40"/>
      <c r="E20" s="36">
        <v>0</v>
      </c>
    </row>
    <row r="21" spans="2:5" ht="12.75">
      <c r="B21" s="1" t="s">
        <v>102</v>
      </c>
      <c r="C21" s="36">
        <v>126</v>
      </c>
      <c r="D21" s="40"/>
      <c r="E21" s="36">
        <v>0</v>
      </c>
    </row>
    <row r="22" spans="2:5" ht="12.75">
      <c r="B22" s="1" t="s">
        <v>150</v>
      </c>
      <c r="C22" s="36">
        <v>-23</v>
      </c>
      <c r="D22" s="40"/>
      <c r="E22" s="36">
        <v>95</v>
      </c>
    </row>
    <row r="23" spans="2:5" ht="12.75">
      <c r="B23" s="90" t="s">
        <v>172</v>
      </c>
      <c r="C23" s="36">
        <v>-46</v>
      </c>
      <c r="D23" s="40"/>
      <c r="E23" s="36">
        <v>0</v>
      </c>
    </row>
    <row r="24" spans="2:5" ht="12.75">
      <c r="B24" s="1" t="s">
        <v>138</v>
      </c>
      <c r="C24" s="36">
        <v>-491</v>
      </c>
      <c r="D24" s="40"/>
      <c r="E24" s="42">
        <v>0</v>
      </c>
    </row>
    <row r="25" spans="2:5" ht="12.75" hidden="1">
      <c r="B25" s="1" t="s">
        <v>106</v>
      </c>
      <c r="C25" s="36">
        <v>0</v>
      </c>
      <c r="D25" s="40"/>
      <c r="E25" s="42">
        <v>0</v>
      </c>
    </row>
    <row r="26" spans="2:5" ht="12.75" hidden="1">
      <c r="B26" s="1" t="s">
        <v>61</v>
      </c>
      <c r="C26" s="41"/>
      <c r="D26" s="40"/>
      <c r="E26" s="42">
        <v>0</v>
      </c>
    </row>
    <row r="27" spans="2:5" ht="12.75">
      <c r="B27" s="1" t="s">
        <v>117</v>
      </c>
      <c r="C27" s="36">
        <f>95000/1000</f>
        <v>95</v>
      </c>
      <c r="D27" s="40"/>
      <c r="E27" s="42">
        <v>0</v>
      </c>
    </row>
    <row r="28" spans="2:5" ht="12.75">
      <c r="B28" s="1" t="s">
        <v>63</v>
      </c>
      <c r="C28" s="43">
        <v>958</v>
      </c>
      <c r="D28" s="40"/>
      <c r="E28" s="43">
        <v>1603</v>
      </c>
    </row>
    <row r="29" spans="3:5" ht="9.75" customHeight="1">
      <c r="C29" s="41"/>
      <c r="D29" s="40"/>
      <c r="E29" s="36"/>
    </row>
    <row r="30" spans="2:5" ht="12.75">
      <c r="B30" s="35" t="s">
        <v>64</v>
      </c>
      <c r="C30" s="36">
        <f>SUM(C13:C28)</f>
        <v>3558</v>
      </c>
      <c r="D30" s="40"/>
      <c r="E30" s="36">
        <f>SUM(E13:E28)</f>
        <v>1605</v>
      </c>
    </row>
    <row r="31" spans="3:5" ht="9.75" customHeight="1">
      <c r="C31" s="41"/>
      <c r="D31" s="40"/>
      <c r="E31" s="36"/>
    </row>
    <row r="32" spans="2:5" ht="12.75">
      <c r="B32" s="1" t="s">
        <v>65</v>
      </c>
      <c r="C32" s="36">
        <v>4789</v>
      </c>
      <c r="D32" s="40"/>
      <c r="E32" s="36">
        <v>5119</v>
      </c>
    </row>
    <row r="33" spans="2:5" ht="12.75">
      <c r="B33" s="1" t="s">
        <v>66</v>
      </c>
      <c r="C33" s="36">
        <v>4869</v>
      </c>
      <c r="D33" s="40"/>
      <c r="E33" s="36">
        <v>-1200</v>
      </c>
    </row>
    <row r="34" spans="2:5" ht="12.75">
      <c r="B34" s="1" t="s">
        <v>67</v>
      </c>
      <c r="C34" s="43">
        <v>6523</v>
      </c>
      <c r="D34" s="40"/>
      <c r="E34" s="43">
        <v>-2286</v>
      </c>
    </row>
    <row r="35" spans="2:5" ht="12.75">
      <c r="B35" s="35" t="s">
        <v>135</v>
      </c>
      <c r="C35" s="46">
        <f>SUM(C30:C34)</f>
        <v>19739</v>
      </c>
      <c r="D35" s="40"/>
      <c r="E35" s="46">
        <f>SUM(E30:E34)</f>
        <v>3238</v>
      </c>
    </row>
    <row r="36" spans="3:5" ht="9.75" customHeight="1">
      <c r="C36" s="41"/>
      <c r="D36" s="40"/>
      <c r="E36" s="36"/>
    </row>
    <row r="37" spans="2:5" ht="12.75">
      <c r="B37" s="1" t="s">
        <v>68</v>
      </c>
      <c r="C37" s="43">
        <v>-90</v>
      </c>
      <c r="D37" s="40"/>
      <c r="E37" s="44">
        <v>-121</v>
      </c>
    </row>
    <row r="38" spans="2:5" ht="12.75">
      <c r="B38" s="35" t="s">
        <v>136</v>
      </c>
      <c r="C38" s="36">
        <f>+C35+C37</f>
        <v>19649</v>
      </c>
      <c r="D38" s="40"/>
      <c r="E38" s="36">
        <f>+E35+E37</f>
        <v>3117</v>
      </c>
    </row>
    <row r="39" spans="3:5" ht="9.75" customHeight="1">
      <c r="C39" s="41"/>
      <c r="D39" s="40"/>
      <c r="E39" s="36"/>
    </row>
    <row r="40" spans="2:5" ht="12.75">
      <c r="B40" s="35" t="s">
        <v>69</v>
      </c>
      <c r="C40" s="41"/>
      <c r="D40" s="40"/>
      <c r="E40" s="36"/>
    </row>
    <row r="41" spans="3:5" ht="9.75" customHeight="1">
      <c r="C41" s="41"/>
      <c r="D41" s="40"/>
      <c r="E41" s="36"/>
    </row>
    <row r="42" spans="2:5" ht="15" customHeight="1" hidden="1">
      <c r="B42" s="1" t="s">
        <v>70</v>
      </c>
      <c r="C42" s="36">
        <v>0</v>
      </c>
      <c r="D42" s="40"/>
      <c r="E42" s="36">
        <v>0</v>
      </c>
    </row>
    <row r="43" spans="2:5" ht="15" customHeight="1">
      <c r="B43" s="1" t="s">
        <v>71</v>
      </c>
      <c r="C43" s="36">
        <v>-326</v>
      </c>
      <c r="D43" s="40"/>
      <c r="E43" s="36">
        <v>-375</v>
      </c>
    </row>
    <row r="44" spans="2:5" ht="12.75">
      <c r="B44" s="1" t="s">
        <v>72</v>
      </c>
      <c r="C44" s="42">
        <v>1019</v>
      </c>
      <c r="D44" s="40"/>
      <c r="E44" s="42"/>
    </row>
    <row r="45" spans="2:5" ht="12.75" hidden="1">
      <c r="B45" s="1" t="s">
        <v>73</v>
      </c>
      <c r="C45" s="42"/>
      <c r="D45" s="40"/>
      <c r="E45" s="42"/>
    </row>
    <row r="46" spans="2:5" ht="12.75">
      <c r="B46" s="1" t="s">
        <v>118</v>
      </c>
      <c r="C46" s="42">
        <f>75000/1000</f>
        <v>75</v>
      </c>
      <c r="D46" s="40"/>
      <c r="E46" s="42">
        <v>0</v>
      </c>
    </row>
    <row r="47" spans="3:5" ht="4.5" customHeight="1">
      <c r="C47" s="45"/>
      <c r="D47" s="40"/>
      <c r="E47" s="36" t="s">
        <v>101</v>
      </c>
    </row>
    <row r="48" spans="2:5" ht="12.75">
      <c r="B48" s="1" t="s">
        <v>151</v>
      </c>
      <c r="C48" s="46">
        <f>SUM(C42:C46)</f>
        <v>768</v>
      </c>
      <c r="D48" s="40"/>
      <c r="E48" s="46">
        <f>SUM(E43:E46)</f>
        <v>-375</v>
      </c>
    </row>
    <row r="49" spans="4:5" ht="9.75" customHeight="1">
      <c r="D49" s="40"/>
      <c r="E49" s="36"/>
    </row>
    <row r="50" spans="2:5" ht="12.75">
      <c r="B50" s="35" t="s">
        <v>74</v>
      </c>
      <c r="D50" s="40"/>
      <c r="E50" s="36"/>
    </row>
    <row r="51" spans="4:5" ht="9.75" customHeight="1">
      <c r="D51" s="40"/>
      <c r="E51" s="36"/>
    </row>
    <row r="52" spans="2:5" ht="15" customHeight="1" hidden="1">
      <c r="B52" s="1" t="s">
        <v>75</v>
      </c>
      <c r="D52" s="40"/>
      <c r="E52" s="36"/>
    </row>
    <row r="53" spans="2:5" ht="15" customHeight="1">
      <c r="B53" s="1" t="s">
        <v>173</v>
      </c>
      <c r="C53" s="36">
        <v>-9432</v>
      </c>
      <c r="D53" s="40"/>
      <c r="E53" s="36">
        <v>-272</v>
      </c>
    </row>
    <row r="54" spans="2:5" ht="12.75">
      <c r="B54" s="1" t="s">
        <v>76</v>
      </c>
      <c r="C54" s="36">
        <v>-569</v>
      </c>
      <c r="D54" s="40"/>
      <c r="E54" s="36">
        <v>-355</v>
      </c>
    </row>
    <row r="55" spans="2:5" ht="12.75" hidden="1">
      <c r="B55" s="1" t="s">
        <v>77</v>
      </c>
      <c r="D55" s="40"/>
      <c r="E55" s="36"/>
    </row>
    <row r="56" spans="2:5" ht="12.75">
      <c r="B56" s="1" t="s">
        <v>78</v>
      </c>
      <c r="C56" s="36">
        <v>-270</v>
      </c>
      <c r="D56" s="40"/>
      <c r="E56" s="36">
        <v>-210</v>
      </c>
    </row>
    <row r="57" spans="2:5" ht="12.75" hidden="1">
      <c r="B57" s="1" t="s">
        <v>103</v>
      </c>
      <c r="D57" s="40"/>
      <c r="E57" s="36">
        <v>0</v>
      </c>
    </row>
    <row r="58" spans="2:5" ht="12.75">
      <c r="B58" s="1" t="s">
        <v>103</v>
      </c>
      <c r="C58" s="36">
        <v>0</v>
      </c>
      <c r="D58" s="40"/>
      <c r="E58" s="36">
        <v>2</v>
      </c>
    </row>
    <row r="59" spans="2:5" ht="12.75">
      <c r="B59" s="1" t="s">
        <v>79</v>
      </c>
      <c r="C59" s="43">
        <f>-C28</f>
        <v>-958</v>
      </c>
      <c r="D59" s="40"/>
      <c r="E59" s="36">
        <v>-1603</v>
      </c>
    </row>
    <row r="60" spans="2:5" ht="12.75">
      <c r="B60" s="1" t="s">
        <v>152</v>
      </c>
      <c r="C60" s="46">
        <f>SUM(C53:C59)</f>
        <v>-11229</v>
      </c>
      <c r="D60" s="40"/>
      <c r="E60" s="46">
        <f>SUM(E53:E59)</f>
        <v>-2438</v>
      </c>
    </row>
    <row r="61" spans="4:5" ht="9.75" customHeight="1">
      <c r="D61" s="40"/>
      <c r="E61" s="36"/>
    </row>
    <row r="62" spans="2:5" ht="12.75">
      <c r="B62" s="35" t="s">
        <v>137</v>
      </c>
      <c r="C62" s="36">
        <f>+C38+C60+C48</f>
        <v>9188</v>
      </c>
      <c r="D62" s="40"/>
      <c r="E62" s="36">
        <v>304</v>
      </c>
    </row>
    <row r="63" spans="4:5" ht="9.75" customHeight="1">
      <c r="D63" s="40"/>
      <c r="E63" s="36"/>
    </row>
    <row r="64" spans="2:5" ht="12.75">
      <c r="B64" s="35" t="s">
        <v>80</v>
      </c>
      <c r="C64" s="36">
        <f>-6568154/1000</f>
        <v>-6568.154</v>
      </c>
      <c r="D64" s="40"/>
      <c r="E64" s="36">
        <v>-5463</v>
      </c>
    </row>
    <row r="65" spans="2:5" ht="9.75" customHeight="1">
      <c r="B65" s="35"/>
      <c r="D65" s="40"/>
      <c r="E65" s="36"/>
    </row>
    <row r="66" spans="2:5" ht="13.5" thickBot="1">
      <c r="B66" s="35" t="s">
        <v>81</v>
      </c>
      <c r="C66" s="47">
        <f>+C62+C64</f>
        <v>2619.8459999999995</v>
      </c>
      <c r="D66" s="40"/>
      <c r="E66" s="47">
        <f>+E62+E64</f>
        <v>-5159</v>
      </c>
    </row>
    <row r="67" spans="4:5" ht="13.5" thickTop="1">
      <c r="D67" s="40"/>
      <c r="E67" s="36"/>
    </row>
    <row r="68" spans="2:5" ht="12.75">
      <c r="B68" s="35" t="s">
        <v>82</v>
      </c>
      <c r="D68" s="40"/>
      <c r="E68" s="36"/>
    </row>
    <row r="69" spans="4:5" ht="9.75" customHeight="1">
      <c r="D69" s="40"/>
      <c r="E69" s="36"/>
    </row>
    <row r="70" spans="2:5" ht="12.75">
      <c r="B70" s="1" t="s">
        <v>83</v>
      </c>
      <c r="C70" s="36">
        <v>1990</v>
      </c>
      <c r="D70" s="40"/>
      <c r="E70" s="36">
        <v>286</v>
      </c>
    </row>
    <row r="71" spans="2:5" ht="12.75">
      <c r="B71" s="1" t="s">
        <v>149</v>
      </c>
      <c r="C71" s="36">
        <v>630</v>
      </c>
      <c r="D71" s="40"/>
      <c r="E71" s="36">
        <v>0</v>
      </c>
    </row>
    <row r="72" spans="2:5" ht="12.75">
      <c r="B72" s="1" t="s">
        <v>84</v>
      </c>
      <c r="C72" s="36">
        <v>0</v>
      </c>
      <c r="D72" s="40"/>
      <c r="E72" s="36">
        <v>-5445</v>
      </c>
    </row>
    <row r="73" spans="3:7" ht="13.5" thickBot="1">
      <c r="C73" s="47">
        <f>SUM(C70:C72)</f>
        <v>2620</v>
      </c>
      <c r="D73" s="40"/>
      <c r="E73" s="47">
        <f>+E70+E72</f>
        <v>-5159</v>
      </c>
      <c r="G73" s="82"/>
    </row>
    <row r="74" ht="12.75" customHeight="1" thickTop="1"/>
    <row r="75" spans="2:5" ht="13.5" customHeight="1">
      <c r="B75" s="148" t="s">
        <v>144</v>
      </c>
      <c r="C75" s="148"/>
      <c r="D75" s="148"/>
      <c r="E75" s="148"/>
    </row>
    <row r="76" spans="2:5" ht="12.75" customHeight="1">
      <c r="B76" s="148" t="s">
        <v>141</v>
      </c>
      <c r="C76" s="148"/>
      <c r="D76" s="148"/>
      <c r="E76" s="148"/>
    </row>
    <row r="77" ht="14.25" customHeight="1"/>
    <row r="78" ht="15.75" customHeight="1"/>
    <row r="79" ht="12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spans="2:8" ht="12.75">
      <c r="B87" s="148" t="s">
        <v>144</v>
      </c>
      <c r="C87" s="148"/>
      <c r="D87" s="148"/>
      <c r="E87" s="148"/>
      <c r="F87" s="56"/>
      <c r="G87" s="56"/>
      <c r="H87" s="56"/>
    </row>
    <row r="88" spans="2:8" ht="12.75">
      <c r="B88" s="148" t="s">
        <v>141</v>
      </c>
      <c r="C88" s="148"/>
      <c r="D88" s="148"/>
      <c r="E88" s="148"/>
      <c r="F88" s="56"/>
      <c r="G88" s="56"/>
      <c r="H88" s="56"/>
    </row>
    <row r="93" ht="12.75">
      <c r="C93" s="81">
        <f>+C66-C73</f>
        <v>-0.1540000000004511</v>
      </c>
    </row>
  </sheetData>
  <sheetProtection/>
  <mergeCells count="7">
    <mergeCell ref="B88:E88"/>
    <mergeCell ref="B1:E1"/>
    <mergeCell ref="B3:E3"/>
    <mergeCell ref="B4:E4"/>
    <mergeCell ref="B87:E87"/>
    <mergeCell ref="B75:E75"/>
    <mergeCell ref="B76:E76"/>
  </mergeCells>
  <printOptions horizontalCentered="1" verticalCentered="1"/>
  <pageMargins left="0.3937007874015748" right="0.3937007874015748" top="0.3937007874015748" bottom="0.16" header="0.5118110236220472" footer="0.31"/>
  <pageSetup fitToHeight="3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1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2.7109375" style="1" customWidth="1"/>
    <col min="2" max="2" width="35.7109375" style="1" customWidth="1"/>
    <col min="3" max="3" width="13.421875" style="1" customWidth="1"/>
    <col min="4" max="4" width="2.7109375" style="1" customWidth="1"/>
    <col min="5" max="5" width="13.8515625" style="1" customWidth="1"/>
    <col min="6" max="6" width="2.7109375" style="1" customWidth="1"/>
    <col min="7" max="7" width="13.421875" style="1" customWidth="1"/>
    <col min="8" max="8" width="2.7109375" style="1" customWidth="1"/>
    <col min="9" max="9" width="16.7109375" style="1" customWidth="1"/>
    <col min="10" max="10" width="2.7109375" style="1" customWidth="1"/>
    <col min="11" max="11" width="12.28125" style="1" customWidth="1"/>
    <col min="12" max="12" width="1.8515625" style="1" customWidth="1"/>
    <col min="13" max="13" width="13.140625" style="1" customWidth="1"/>
    <col min="14" max="16384" width="9.140625" style="1" customWidth="1"/>
  </cols>
  <sheetData>
    <row r="2" ht="18">
      <c r="B2" s="18" t="s">
        <v>52</v>
      </c>
    </row>
    <row r="3" ht="15.75">
      <c r="B3" s="10" t="s">
        <v>157</v>
      </c>
    </row>
    <row r="4" ht="12.75">
      <c r="B4" s="35"/>
    </row>
    <row r="5" ht="12.75">
      <c r="B5" s="35"/>
    </row>
    <row r="6" ht="15.75">
      <c r="B6" s="10" t="s">
        <v>99</v>
      </c>
    </row>
    <row r="7" ht="15.75">
      <c r="B7" s="10"/>
    </row>
    <row r="8" spans="2:9" ht="15.75">
      <c r="B8" s="10"/>
      <c r="C8" s="155" t="s">
        <v>116</v>
      </c>
      <c r="D8" s="155"/>
      <c r="E8" s="155"/>
      <c r="F8" s="155"/>
      <c r="G8" s="155"/>
      <c r="H8" s="155"/>
      <c r="I8" s="155"/>
    </row>
    <row r="9" spans="3:13" ht="12.75"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3:13" ht="12.75">
      <c r="C10" s="155" t="s">
        <v>115</v>
      </c>
      <c r="D10" s="155"/>
      <c r="E10" s="155"/>
      <c r="F10" s="155"/>
      <c r="G10" s="155"/>
      <c r="H10" s="55"/>
      <c r="I10" s="55"/>
      <c r="J10" s="48"/>
      <c r="K10" s="48"/>
      <c r="L10" s="48"/>
      <c r="M10" s="48"/>
    </row>
    <row r="11" spans="3:13" ht="15">
      <c r="C11" s="50" t="s">
        <v>85</v>
      </c>
      <c r="D11" s="50"/>
      <c r="E11" s="50" t="s">
        <v>86</v>
      </c>
      <c r="F11" s="50"/>
      <c r="G11" s="50" t="s">
        <v>87</v>
      </c>
      <c r="H11" s="50"/>
      <c r="I11" s="50" t="s">
        <v>104</v>
      </c>
      <c r="J11" s="50"/>
      <c r="K11" s="50" t="s">
        <v>113</v>
      </c>
      <c r="L11" s="50"/>
      <c r="M11" s="50"/>
    </row>
    <row r="12" spans="3:13" ht="15">
      <c r="C12" s="50" t="s">
        <v>88</v>
      </c>
      <c r="D12" s="50"/>
      <c r="E12" s="50" t="s">
        <v>89</v>
      </c>
      <c r="F12" s="50"/>
      <c r="G12" s="50" t="s">
        <v>90</v>
      </c>
      <c r="H12" s="50"/>
      <c r="I12" s="50" t="s">
        <v>105</v>
      </c>
      <c r="J12" s="50"/>
      <c r="K12" s="50" t="s">
        <v>114</v>
      </c>
      <c r="L12" s="50"/>
      <c r="M12" s="50" t="s">
        <v>91</v>
      </c>
    </row>
    <row r="13" spans="3:13" ht="14.25"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2:13" ht="15">
      <c r="B14" s="35" t="s">
        <v>92</v>
      </c>
      <c r="C14" s="50" t="s">
        <v>119</v>
      </c>
      <c r="D14" s="50"/>
      <c r="E14" s="50" t="s">
        <v>119</v>
      </c>
      <c r="F14" s="50"/>
      <c r="G14" s="50" t="s">
        <v>119</v>
      </c>
      <c r="H14" s="50"/>
      <c r="I14" s="50" t="s">
        <v>119</v>
      </c>
      <c r="J14" s="50"/>
      <c r="K14" s="50" t="s">
        <v>119</v>
      </c>
      <c r="L14" s="50"/>
      <c r="M14" s="50" t="s">
        <v>119</v>
      </c>
    </row>
    <row r="16" spans="2:13" ht="12.75">
      <c r="B16" s="1" t="s">
        <v>107</v>
      </c>
      <c r="C16" s="37">
        <f>43285000/1000</f>
        <v>43285</v>
      </c>
      <c r="D16" s="37"/>
      <c r="E16" s="37">
        <f>7400000/1000</f>
        <v>7400</v>
      </c>
      <c r="G16" s="37">
        <v>2577</v>
      </c>
      <c r="I16" s="37">
        <f>-38978000/1000</f>
        <v>-38978</v>
      </c>
      <c r="J16" s="37"/>
      <c r="K16" s="37">
        <v>570</v>
      </c>
      <c r="L16" s="37"/>
      <c r="M16" s="37">
        <f>SUM(C16:K16)</f>
        <v>14854</v>
      </c>
    </row>
    <row r="17" spans="2:13" ht="12.75">
      <c r="B17" s="1" t="s">
        <v>164</v>
      </c>
      <c r="C17" s="37"/>
      <c r="D17" s="37"/>
      <c r="E17" s="37"/>
      <c r="G17" s="37"/>
      <c r="I17" s="37"/>
      <c r="J17" s="37"/>
      <c r="K17" s="37"/>
      <c r="L17" s="37"/>
      <c r="M17" s="37"/>
    </row>
    <row r="18" spans="2:13" ht="12.75">
      <c r="B18" s="1" t="s">
        <v>165</v>
      </c>
      <c r="C18" s="33">
        <v>0</v>
      </c>
      <c r="D18" s="37"/>
      <c r="E18" s="33">
        <v>0</v>
      </c>
      <c r="G18" s="33">
        <v>0</v>
      </c>
      <c r="I18" s="33">
        <v>-797</v>
      </c>
      <c r="J18" s="37"/>
      <c r="K18" s="33">
        <v>0</v>
      </c>
      <c r="L18" s="37"/>
      <c r="M18" s="33">
        <f>SUM(I18:L18)</f>
        <v>-797</v>
      </c>
    </row>
    <row r="19" spans="2:13" ht="12.75">
      <c r="B19" s="1" t="s">
        <v>166</v>
      </c>
      <c r="C19" s="37">
        <f>SUM(C16:C18)</f>
        <v>43285</v>
      </c>
      <c r="D19" s="37"/>
      <c r="E19" s="37">
        <f>SUM(E16:E18)</f>
        <v>7400</v>
      </c>
      <c r="G19" s="37">
        <f>SUM(G16:G18)</f>
        <v>2577</v>
      </c>
      <c r="I19" s="37">
        <f>SUM(I16:I18)</f>
        <v>-39775</v>
      </c>
      <c r="J19" s="37"/>
      <c r="K19" s="37">
        <f>SUM(K16:K18)</f>
        <v>570</v>
      </c>
      <c r="L19" s="37"/>
      <c r="M19" s="37">
        <f>SUM(M16:M18)</f>
        <v>14057</v>
      </c>
    </row>
    <row r="20" spans="2:15" s="4" customFormat="1" ht="12.75">
      <c r="B20" s="4" t="s">
        <v>93</v>
      </c>
      <c r="C20" s="13">
        <v>0</v>
      </c>
      <c r="D20" s="13"/>
      <c r="E20" s="13">
        <v>0</v>
      </c>
      <c r="F20" s="34"/>
      <c r="G20" s="23">
        <v>0</v>
      </c>
      <c r="H20" s="34"/>
      <c r="I20" s="23">
        <v>230</v>
      </c>
      <c r="J20" s="23"/>
      <c r="K20" s="23">
        <v>-352</v>
      </c>
      <c r="L20" s="23"/>
      <c r="M20" s="37">
        <f>SUM(C20:K20)</f>
        <v>-122</v>
      </c>
      <c r="N20" s="4" t="s">
        <v>101</v>
      </c>
      <c r="O20" s="32" t="s">
        <v>101</v>
      </c>
    </row>
    <row r="21" spans="2:13" ht="12.75" hidden="1">
      <c r="B21" s="1" t="s">
        <v>94</v>
      </c>
      <c r="C21" s="13">
        <v>0</v>
      </c>
      <c r="D21" s="53"/>
      <c r="E21" s="13">
        <v>0</v>
      </c>
      <c r="F21" s="53"/>
      <c r="G21" s="23">
        <v>0</v>
      </c>
      <c r="H21" s="53"/>
      <c r="I21" s="13">
        <v>0</v>
      </c>
      <c r="M21" s="23">
        <v>0</v>
      </c>
    </row>
    <row r="22" spans="2:13" ht="12.75" hidden="1">
      <c r="B22" s="1" t="s">
        <v>95</v>
      </c>
      <c r="C22" s="13">
        <v>0</v>
      </c>
      <c r="D22" s="53"/>
      <c r="E22" s="13">
        <v>0</v>
      </c>
      <c r="F22" s="53"/>
      <c r="G22" s="23">
        <v>0</v>
      </c>
      <c r="H22" s="53"/>
      <c r="I22" s="13">
        <v>0</v>
      </c>
      <c r="M22" s="23">
        <v>0</v>
      </c>
    </row>
    <row r="23" spans="2:13" ht="12.75">
      <c r="B23" s="1" t="s">
        <v>169</v>
      </c>
      <c r="C23" s="13">
        <v>0</v>
      </c>
      <c r="D23" s="53"/>
      <c r="E23" s="13">
        <v>0</v>
      </c>
      <c r="F23" s="53"/>
      <c r="G23" s="23">
        <f>510-132-51</f>
        <v>327</v>
      </c>
      <c r="H23" s="53"/>
      <c r="I23" s="13">
        <v>0</v>
      </c>
      <c r="K23" s="1">
        <v>51</v>
      </c>
      <c r="M23" s="23">
        <f>SUM(C23:K23)</f>
        <v>378</v>
      </c>
    </row>
    <row r="24" spans="2:13" ht="12.75">
      <c r="B24" s="1" t="s">
        <v>168</v>
      </c>
      <c r="C24" s="122">
        <v>0</v>
      </c>
      <c r="D24" s="53"/>
      <c r="E24" s="122">
        <v>0</v>
      </c>
      <c r="G24" s="33">
        <f>33+103</f>
        <v>136</v>
      </c>
      <c r="I24" s="122">
        <v>0</v>
      </c>
      <c r="J24" s="53"/>
      <c r="K24" s="53">
        <v>0</v>
      </c>
      <c r="M24" s="23">
        <f>SUM(C24:K24)</f>
        <v>136</v>
      </c>
    </row>
    <row r="25" spans="2:13" ht="6.75" customHeight="1">
      <c r="B25" s="153" t="s">
        <v>158</v>
      </c>
      <c r="C25" s="151">
        <f>SUM(C19:C24)</f>
        <v>43285</v>
      </c>
      <c r="E25" s="151">
        <f>SUM(E19:E24)</f>
        <v>7400</v>
      </c>
      <c r="G25" s="151">
        <f>SUM(G19:G24)</f>
        <v>3040</v>
      </c>
      <c r="I25" s="151">
        <f>SUM(I19:I24)</f>
        <v>-39545</v>
      </c>
      <c r="K25" s="151">
        <f>SUM(K19:K24)</f>
        <v>269</v>
      </c>
      <c r="M25" s="151">
        <f>SUM(M19:M24)</f>
        <v>14449</v>
      </c>
    </row>
    <row r="26" spans="2:13" ht="9.75" customHeight="1" thickBot="1">
      <c r="B26" s="153"/>
      <c r="C26" s="152"/>
      <c r="D26" s="37"/>
      <c r="E26" s="152"/>
      <c r="G26" s="152"/>
      <c r="I26" s="152"/>
      <c r="J26" s="37"/>
      <c r="K26" s="152"/>
      <c r="L26" s="37"/>
      <c r="M26" s="152"/>
    </row>
    <row r="27" ht="13.5" thickTop="1"/>
    <row r="29" spans="2:13" ht="12.75">
      <c r="B29" s="1" t="s">
        <v>96</v>
      </c>
      <c r="C29" s="37">
        <f>43285000/1000</f>
        <v>43285</v>
      </c>
      <c r="E29" s="37">
        <f>7400000/1000</f>
        <v>7400</v>
      </c>
      <c r="G29" s="37">
        <v>0</v>
      </c>
      <c r="I29" s="37">
        <f>-32924000/1000</f>
        <v>-32924</v>
      </c>
      <c r="K29" s="37">
        <v>719</v>
      </c>
      <c r="M29" s="37">
        <f>SUM(C29:K29)</f>
        <v>18480</v>
      </c>
    </row>
    <row r="30" spans="2:13" ht="12.75">
      <c r="B30" s="1" t="s">
        <v>169</v>
      </c>
      <c r="C30" s="37">
        <v>0</v>
      </c>
      <c r="E30" s="37">
        <v>0</v>
      </c>
      <c r="G30" s="37">
        <v>2713</v>
      </c>
      <c r="I30" s="37">
        <v>0</v>
      </c>
      <c r="K30" s="37">
        <v>0</v>
      </c>
      <c r="M30" s="37">
        <f>SUM(C30:K30)</f>
        <v>2713</v>
      </c>
    </row>
    <row r="31" spans="2:13" ht="12.75">
      <c r="B31" s="1" t="s">
        <v>167</v>
      </c>
      <c r="C31" s="37">
        <v>0</v>
      </c>
      <c r="E31" s="37">
        <v>0</v>
      </c>
      <c r="G31" s="37">
        <v>-136</v>
      </c>
      <c r="I31" s="37">
        <v>0</v>
      </c>
      <c r="K31" s="37">
        <v>0</v>
      </c>
      <c r="M31" s="37">
        <f>SUM(C31:K31)</f>
        <v>-136</v>
      </c>
    </row>
    <row r="32" spans="2:13" ht="12.75">
      <c r="B32" s="1" t="s">
        <v>182</v>
      </c>
      <c r="C32" s="52">
        <v>0</v>
      </c>
      <c r="D32" s="52"/>
      <c r="E32" s="52">
        <v>0</v>
      </c>
      <c r="F32" s="53"/>
      <c r="G32" s="53">
        <v>0</v>
      </c>
      <c r="I32" s="37">
        <v>-6054</v>
      </c>
      <c r="K32" s="37">
        <v>-149</v>
      </c>
      <c r="M32" s="37">
        <f>SUM(C32:K32)</f>
        <v>-6203</v>
      </c>
    </row>
    <row r="33" spans="2:13" ht="12.75" hidden="1">
      <c r="B33" s="1" t="s">
        <v>94</v>
      </c>
      <c r="C33" s="53">
        <v>0</v>
      </c>
      <c r="D33" s="53"/>
      <c r="E33" s="53">
        <v>0</v>
      </c>
      <c r="F33" s="53"/>
      <c r="G33" s="53">
        <v>0</v>
      </c>
      <c r="H33" s="53"/>
      <c r="I33" s="53">
        <v>0</v>
      </c>
      <c r="J33" s="53"/>
      <c r="K33" s="53"/>
      <c r="L33" s="53"/>
      <c r="M33" s="37">
        <f>SUM(C33:I33)</f>
        <v>0</v>
      </c>
    </row>
    <row r="34" spans="2:13" ht="12.75" hidden="1">
      <c r="B34" s="1" t="s">
        <v>95</v>
      </c>
      <c r="C34" s="53">
        <v>0</v>
      </c>
      <c r="D34" s="53"/>
      <c r="E34" s="53">
        <v>0</v>
      </c>
      <c r="F34" s="53"/>
      <c r="G34" s="53">
        <v>0</v>
      </c>
      <c r="H34" s="53"/>
      <c r="I34" s="53">
        <v>0</v>
      </c>
      <c r="J34" s="53"/>
      <c r="K34" s="53"/>
      <c r="L34" s="53"/>
      <c r="M34" s="53">
        <v>0</v>
      </c>
    </row>
    <row r="35" spans="3:13" ht="12.75">
      <c r="C35" s="8"/>
      <c r="E35" s="8"/>
      <c r="G35" s="8"/>
      <c r="I35" s="8"/>
      <c r="M35" s="8"/>
    </row>
    <row r="36" spans="2:13" ht="9.75" customHeight="1">
      <c r="B36" s="153" t="s">
        <v>159</v>
      </c>
      <c r="C36" s="151">
        <f>SUM(C29:C34)</f>
        <v>43285</v>
      </c>
      <c r="E36" s="151">
        <f>SUM(E29:E34)</f>
        <v>7400</v>
      </c>
      <c r="G36" s="151">
        <f>SUM(G29:G34)</f>
        <v>2577</v>
      </c>
      <c r="H36" s="48"/>
      <c r="I36" s="151">
        <f>SUM(I29:I34)</f>
        <v>-38978</v>
      </c>
      <c r="K36" s="151">
        <f>SUM(K29:K34)</f>
        <v>570</v>
      </c>
      <c r="M36" s="151">
        <f>SUM(M29:M35)</f>
        <v>14854</v>
      </c>
    </row>
    <row r="37" spans="2:13" ht="9.75" customHeight="1" thickBot="1">
      <c r="B37" s="153"/>
      <c r="C37" s="154"/>
      <c r="E37" s="154"/>
      <c r="G37" s="154"/>
      <c r="H37" s="48"/>
      <c r="I37" s="154"/>
      <c r="K37" s="154"/>
      <c r="M37" s="154"/>
    </row>
    <row r="38" ht="13.5" thickTop="1"/>
    <row r="40" spans="2:13" ht="12.75">
      <c r="B40" s="148" t="s">
        <v>145</v>
      </c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</row>
    <row r="41" spans="2:13" ht="12.75">
      <c r="B41" s="147" t="s">
        <v>142</v>
      </c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</row>
  </sheetData>
  <sheetProtection/>
  <mergeCells count="18">
    <mergeCell ref="C8:I8"/>
    <mergeCell ref="K25:K26"/>
    <mergeCell ref="B40:M40"/>
    <mergeCell ref="G36:G37"/>
    <mergeCell ref="K36:K37"/>
    <mergeCell ref="C10:G10"/>
    <mergeCell ref="B25:B26"/>
    <mergeCell ref="C25:C26"/>
    <mergeCell ref="E25:E26"/>
    <mergeCell ref="G25:G26"/>
    <mergeCell ref="B41:M41"/>
    <mergeCell ref="I25:I26"/>
    <mergeCell ref="M25:M26"/>
    <mergeCell ref="B36:B37"/>
    <mergeCell ref="C36:C37"/>
    <mergeCell ref="E36:E37"/>
    <mergeCell ref="M36:M37"/>
    <mergeCell ref="I36:I37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fitToWidth="1" horizontalDpi="600" verticalDpi="600" orientation="landscape" paperSize="9" r:id="rId2"/>
  <headerFooter alignWithMargins="0">
    <oddFooter>&amp;L&amp;D&amp;F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C.W.CHAN</dc:creator>
  <cp:keywords/>
  <dc:description/>
  <cp:lastModifiedBy>user</cp:lastModifiedBy>
  <cp:lastPrinted>2007-10-26T06:23:54Z</cp:lastPrinted>
  <dcterms:created xsi:type="dcterms:W3CDTF">2001-12-28T02:18:49Z</dcterms:created>
  <dcterms:modified xsi:type="dcterms:W3CDTF">2007-10-29T08:55:51Z</dcterms:modified>
  <cp:category/>
  <cp:version/>
  <cp:contentType/>
  <cp:contentStatus/>
</cp:coreProperties>
</file>